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1.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mc:AlternateContent xmlns:mc="http://schemas.openxmlformats.org/markup-compatibility/2006">
    <mc:Choice Requires="x15">
      <x15ac:absPath xmlns:x15ac="http://schemas.microsoft.com/office/spreadsheetml/2010/11/ac" url="https://ncconnect-my.sharepoint.com/personal/zach_pierce_nc_gov/Documents/Pathways Analysis/"/>
    </mc:Choice>
  </mc:AlternateContent>
  <xr:revisionPtr revIDLastSave="0" documentId="8_{71407865-DA60-40F6-A34E-AFE8DB74FC83}" xr6:coauthVersionLast="47" xr6:coauthVersionMax="47" xr10:uidLastSave="{00000000-0000-0000-0000-000000000000}"/>
  <bookViews>
    <workbookView xWindow="-120" yWindow="-120" windowWidth="29040" windowHeight="15840" tabRatio="835" xr2:uid="{00000000-000D-0000-FFFF-FFFF00000000}"/>
  </bookViews>
  <sheets>
    <sheet name="Directory" sheetId="3" r:id="rId1"/>
    <sheet name="Emissions Overview" sheetId="57" r:id="rId2"/>
    <sheet name="Key Drivers" sheetId="334" r:id="rId3"/>
    <sheet name="Building Sector Coverage" sheetId="13" r:id="rId4"/>
    <sheet name="Building Technologies" sheetId="29" r:id="rId5"/>
    <sheet name="Transportation Sector Coverage" sheetId="14" r:id="rId6"/>
    <sheet name="Transportation Technologies" sheetId="35" r:id="rId7"/>
    <sheet name="Industry Sector Coverage" sheetId="16" r:id="rId8"/>
    <sheet name="Electricity" sheetId="333" r:id="rId9"/>
    <sheet name="Non-Energy Emissions" sheetId="54" r:id="rId10"/>
    <sheet name="Data &gt;&gt;" sheetId="338" r:id="rId11"/>
    <sheet name="LEAP Non-Energy Emissions" sheetId="337" r:id="rId12"/>
    <sheet name="LEAP Emissions" sheetId="335" r:id="rId13"/>
    <sheet name="LEAP Energy Demand" sheetId="336" r:id="rId14"/>
  </sheets>
  <definedNames>
    <definedName name="_xlnm._FilterDatabase" localSheetId="6" hidden="1">'Transportation Technologies'!$B$2:$AM$33</definedName>
    <definedName name="_Key1" hidden="1">#REF!</definedName>
    <definedName name="_Order1" hidden="1">255</definedName>
    <definedName name="_Sort" hidden="1">#REF!</definedName>
    <definedName name="_xlchart.v1.0" hidden="1">'Emissions Overview'!$B$7:$C$21</definedName>
    <definedName name="_xlchart.v1.1" hidden="1">'Emissions Overview'!$D$6</definedName>
    <definedName name="_xlchart.v1.2" hidden="1">'Emissions Overview'!$D$7:$D$21</definedName>
    <definedName name="dd" hidden="1">#REF!</definedName>
    <definedName name="HTML1_1" hidden="1">#N/A</definedName>
    <definedName name="HTML1_10" hidden="1">""</definedName>
    <definedName name="HTML1_11" hidden="1">1</definedName>
    <definedName name="HTML1_12" hidden="1">#N/A</definedName>
    <definedName name="HTML1_2" hidden="1">1</definedName>
    <definedName name="HTML1_3" hidden="1">#N/A</definedName>
    <definedName name="HTML1_4" hidden="1">#N/A</definedName>
    <definedName name="HTML1_5" hidden="1">""</definedName>
    <definedName name="HTML1_6" hidden="1">1</definedName>
    <definedName name="HTML1_7" hidden="1">1</definedName>
    <definedName name="HTML1_8" hidden="1">"3/14/96"</definedName>
    <definedName name="HTML1_9" hidden="1">"Lloyd E Phillips"</definedName>
    <definedName name="HTMLCount" hidden="1">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8" i="57" l="1"/>
  <c r="G31" i="35"/>
  <c r="G26" i="35"/>
  <c r="G21" i="35"/>
  <c r="G16" i="35"/>
  <c r="G10" i="35"/>
  <c r="G4" i="35"/>
  <c r="N17" i="16"/>
  <c r="N16" i="16"/>
  <c r="N15" i="16"/>
  <c r="N14" i="16"/>
  <c r="N13" i="16"/>
  <c r="N12" i="16"/>
  <c r="N11" i="16"/>
  <c r="N10" i="16"/>
  <c r="N9" i="16"/>
  <c r="N8" i="16"/>
  <c r="N7" i="16"/>
  <c r="N6" i="16"/>
  <c r="N5" i="16"/>
  <c r="N4" i="16"/>
  <c r="N3" i="16"/>
  <c r="N18" i="16" l="1"/>
  <c r="D12" i="57"/>
  <c r="D14" i="57"/>
  <c r="AI16" i="54"/>
  <c r="AH16" i="54"/>
  <c r="AG16" i="54"/>
  <c r="AF16" i="54"/>
  <c r="AE16" i="54"/>
  <c r="AD16" i="54"/>
  <c r="AC16" i="54"/>
  <c r="AB16" i="54"/>
  <c r="AA16" i="54"/>
  <c r="Z16" i="54"/>
  <c r="Y16" i="54"/>
  <c r="X16" i="54"/>
  <c r="W16" i="54"/>
  <c r="V16" i="54"/>
  <c r="U16" i="54"/>
  <c r="T16" i="54"/>
  <c r="S16" i="54"/>
  <c r="R16" i="54"/>
  <c r="Q16" i="54"/>
  <c r="P16" i="54"/>
  <c r="O16" i="54"/>
  <c r="N16" i="54"/>
  <c r="M16" i="54"/>
  <c r="L16" i="54"/>
  <c r="K16" i="54"/>
  <c r="J16" i="54"/>
  <c r="I16" i="54"/>
  <c r="H16" i="54"/>
  <c r="G16" i="54"/>
  <c r="F16" i="54"/>
  <c r="E16" i="54"/>
  <c r="D16" i="54"/>
  <c r="AI18" i="54"/>
  <c r="AH18" i="54"/>
  <c r="AG18" i="54"/>
  <c r="AF18" i="54"/>
  <c r="AE18" i="54"/>
  <c r="AD18" i="54"/>
  <c r="AC18" i="54"/>
  <c r="AB18" i="54"/>
  <c r="AA18" i="54"/>
  <c r="Z18" i="54"/>
  <c r="Y18" i="54"/>
  <c r="X18" i="54"/>
  <c r="W18" i="54"/>
  <c r="V18" i="54"/>
  <c r="U18" i="54"/>
  <c r="T18" i="54"/>
  <c r="S18" i="54"/>
  <c r="R18" i="54"/>
  <c r="Q18" i="54"/>
  <c r="P18" i="54"/>
  <c r="O18" i="54"/>
  <c r="N18" i="54"/>
  <c r="M18" i="54"/>
  <c r="L18" i="54"/>
  <c r="K18" i="54"/>
  <c r="J18" i="54"/>
  <c r="I18" i="54"/>
  <c r="H18" i="54"/>
  <c r="G18" i="54"/>
  <c r="F18" i="54"/>
  <c r="E18" i="54"/>
  <c r="D18" i="54"/>
  <c r="AI21" i="54"/>
  <c r="AH21" i="54"/>
  <c r="AG21" i="54"/>
  <c r="AF21" i="54"/>
  <c r="AE21" i="54"/>
  <c r="AD21" i="54"/>
  <c r="AC21" i="54"/>
  <c r="AB21" i="54"/>
  <c r="AA21" i="54"/>
  <c r="Z21" i="54"/>
  <c r="Y21" i="54"/>
  <c r="X21" i="54"/>
  <c r="W21" i="54"/>
  <c r="V21" i="54"/>
  <c r="U21" i="54"/>
  <c r="T21" i="54"/>
  <c r="S21" i="54"/>
  <c r="R21" i="54"/>
  <c r="Q21" i="54"/>
  <c r="P21" i="54"/>
  <c r="O21" i="54"/>
  <c r="N21" i="54"/>
  <c r="M21" i="54"/>
  <c r="L21" i="54"/>
  <c r="K21" i="54"/>
  <c r="J21" i="54"/>
  <c r="I21" i="54"/>
  <c r="H21" i="54"/>
  <c r="G21" i="54"/>
  <c r="F21" i="54"/>
  <c r="E21" i="54"/>
  <c r="D21" i="54"/>
  <c r="C21" i="54"/>
  <c r="C18" i="54"/>
  <c r="C16" i="54"/>
  <c r="AI14" i="54"/>
  <c r="AH14" i="54"/>
  <c r="AG14" i="54"/>
  <c r="AF14" i="54"/>
  <c r="AE14" i="54"/>
  <c r="AD14" i="54"/>
  <c r="AC14" i="54"/>
  <c r="AB14" i="54"/>
  <c r="AA14" i="54"/>
  <c r="Z14" i="54"/>
  <c r="Y14" i="54"/>
  <c r="X14" i="54"/>
  <c r="W14" i="54"/>
  <c r="V14" i="54"/>
  <c r="U14" i="54"/>
  <c r="T14" i="54"/>
  <c r="S14" i="54"/>
  <c r="R14" i="54"/>
  <c r="Q14" i="54"/>
  <c r="P14" i="54"/>
  <c r="O14" i="54"/>
  <c r="N14" i="54"/>
  <c r="M14" i="54"/>
  <c r="L14" i="54"/>
  <c r="K14" i="54"/>
  <c r="J14" i="54"/>
  <c r="I14" i="54"/>
  <c r="H14" i="54"/>
  <c r="G14" i="54"/>
  <c r="F14" i="54"/>
  <c r="E14" i="54"/>
  <c r="D14" i="54"/>
  <c r="C14" i="54"/>
  <c r="AI6" i="54"/>
  <c r="AH6" i="54"/>
  <c r="AG6" i="54"/>
  <c r="AF6" i="54"/>
  <c r="AE6" i="54"/>
  <c r="AD6" i="54"/>
  <c r="AC6" i="54"/>
  <c r="AB6" i="54"/>
  <c r="AA6" i="54"/>
  <c r="Z6" i="54"/>
  <c r="Y6" i="54"/>
  <c r="X6" i="54"/>
  <c r="W6" i="54"/>
  <c r="V6" i="54"/>
  <c r="U6" i="54"/>
  <c r="T6" i="54"/>
  <c r="S6" i="54"/>
  <c r="R6" i="54"/>
  <c r="Q6" i="54"/>
  <c r="P6" i="54"/>
  <c r="O6" i="54"/>
  <c r="N6" i="54"/>
  <c r="M6" i="54"/>
  <c r="L6" i="54"/>
  <c r="K6" i="54"/>
  <c r="J6" i="54"/>
  <c r="I6" i="54"/>
  <c r="H6" i="54"/>
  <c r="G6" i="54"/>
  <c r="F6" i="54"/>
  <c r="E6" i="54"/>
  <c r="D6" i="54"/>
  <c r="C6" i="54"/>
  <c r="D1" i="54"/>
  <c r="E1" i="54" s="1"/>
  <c r="F1" i="54" s="1"/>
  <c r="G1" i="54" s="1"/>
  <c r="H1" i="54" s="1"/>
  <c r="I1" i="54" s="1"/>
  <c r="J1" i="54" s="1"/>
  <c r="K1" i="54" s="1"/>
  <c r="L1" i="54" s="1"/>
  <c r="M1" i="54" s="1"/>
  <c r="N1" i="54" s="1"/>
  <c r="O1" i="54" s="1"/>
  <c r="P1" i="54" s="1"/>
  <c r="Q1" i="54" s="1"/>
  <c r="R1" i="54" s="1"/>
  <c r="S1" i="54" s="1"/>
  <c r="T1" i="54" s="1"/>
  <c r="U1" i="54" s="1"/>
  <c r="V1" i="54" s="1"/>
  <c r="W1" i="54" s="1"/>
  <c r="X1" i="54" s="1"/>
  <c r="Y1" i="54" s="1"/>
  <c r="Z1" i="54" s="1"/>
  <c r="AA1" i="54" s="1"/>
  <c r="AB1" i="54" s="1"/>
  <c r="AC1" i="54" s="1"/>
  <c r="AD1" i="54" s="1"/>
  <c r="AE1" i="54" s="1"/>
  <c r="AF1" i="54" s="1"/>
  <c r="AG1" i="54" s="1"/>
  <c r="AH1" i="54" s="1"/>
  <c r="AI1" i="54" s="1"/>
  <c r="C1" i="333" l="1"/>
  <c r="D1" i="333" s="1"/>
  <c r="E1" i="333" s="1"/>
  <c r="F1" i="333" s="1"/>
  <c r="G1" i="333" s="1"/>
  <c r="H1" i="333" s="1"/>
  <c r="I1" i="333" s="1"/>
  <c r="J1" i="333" s="1"/>
  <c r="K1" i="333" s="1"/>
  <c r="L1" i="333" s="1"/>
  <c r="M1" i="333" s="1"/>
  <c r="N1" i="333" s="1"/>
  <c r="O1" i="333" s="1"/>
  <c r="P1" i="333" s="1"/>
  <c r="Q1" i="333" s="1"/>
  <c r="R1" i="333" s="1"/>
  <c r="S1" i="333" s="1"/>
  <c r="T1" i="333" s="1"/>
  <c r="U1" i="333" s="1"/>
  <c r="V1" i="333" s="1"/>
  <c r="W1" i="333" s="1"/>
  <c r="X1" i="333" s="1"/>
  <c r="Y1" i="333" s="1"/>
  <c r="Z1" i="333" s="1"/>
  <c r="AA1" i="333" s="1"/>
  <c r="AB1" i="333" s="1"/>
  <c r="AC1" i="333" s="1"/>
  <c r="AD1" i="333" s="1"/>
  <c r="AE1" i="333" s="1"/>
  <c r="AF1" i="333" s="1"/>
  <c r="AG1" i="333" s="1"/>
  <c r="AH1" i="333" s="1"/>
  <c r="E17" i="16" l="1"/>
  <c r="E16" i="16"/>
  <c r="E15" i="16"/>
  <c r="E14" i="16"/>
  <c r="E13" i="16"/>
  <c r="E12" i="16"/>
  <c r="E11" i="16"/>
  <c r="E10" i="16"/>
  <c r="E9" i="16"/>
  <c r="E8" i="16"/>
  <c r="E7" i="16"/>
  <c r="E6" i="16"/>
  <c r="E5" i="16"/>
  <c r="E4" i="16"/>
  <c r="E3" i="16"/>
  <c r="E24" i="13"/>
  <c r="E23" i="13"/>
  <c r="E22" i="13"/>
  <c r="E21" i="13"/>
  <c r="E20" i="13"/>
  <c r="E19" i="13"/>
  <c r="E18" i="13"/>
  <c r="E17" i="13"/>
  <c r="E16" i="13"/>
  <c r="E15" i="13"/>
  <c r="E14" i="13"/>
  <c r="E13" i="13"/>
  <c r="E12" i="13"/>
  <c r="E11" i="13"/>
  <c r="E10" i="13"/>
  <c r="E9" i="13"/>
  <c r="E8" i="13"/>
  <c r="E7" i="13"/>
  <c r="E6" i="13"/>
  <c r="E5" i="13"/>
  <c r="E4" i="13"/>
  <c r="E3" i="13"/>
  <c r="E10" i="14"/>
  <c r="E9" i="14"/>
  <c r="E8" i="14"/>
  <c r="E7" i="14"/>
  <c r="E6" i="14"/>
  <c r="E5" i="14"/>
  <c r="E4" i="14"/>
  <c r="E3" i="14"/>
  <c r="F14" i="16" l="1"/>
  <c r="O16" i="16"/>
  <c r="O5" i="16"/>
  <c r="O15" i="16"/>
  <c r="O13" i="16"/>
  <c r="O9" i="16"/>
  <c r="O8" i="16"/>
  <c r="O17" i="16"/>
  <c r="O7" i="16"/>
  <c r="O3" i="16"/>
  <c r="O11" i="16"/>
  <c r="O14" i="16"/>
  <c r="O10" i="16"/>
  <c r="O4" i="16"/>
  <c r="O12" i="16"/>
  <c r="O6" i="16"/>
  <c r="F5" i="16"/>
  <c r="F6" i="16"/>
  <c r="E18" i="16"/>
  <c r="F9" i="16"/>
  <c r="F11" i="16"/>
  <c r="F13" i="16"/>
  <c r="F17" i="16"/>
  <c r="F15" i="16"/>
  <c r="F3" i="16"/>
  <c r="F10" i="16"/>
  <c r="F12" i="16"/>
  <c r="F7" i="16"/>
  <c r="F4" i="16"/>
  <c r="F8" i="16"/>
  <c r="F16" i="16"/>
  <c r="C49" i="57"/>
  <c r="C47" i="57"/>
  <c r="C46" i="57"/>
  <c r="C45" i="57"/>
  <c r="C44" i="57"/>
  <c r="C43" i="57"/>
  <c r="C42" i="57"/>
  <c r="C41" i="57"/>
  <c r="C40" i="57"/>
  <c r="D21" i="57"/>
  <c r="D20" i="57"/>
  <c r="D19" i="57"/>
  <c r="D18" i="57"/>
  <c r="D15" i="57"/>
  <c r="D13" i="57"/>
  <c r="D10" i="57" s="1"/>
  <c r="D11" i="57"/>
  <c r="D8" i="57"/>
  <c r="D7" i="57"/>
  <c r="O18" i="16" l="1"/>
  <c r="C50" i="57"/>
  <c r="F18" i="16"/>
  <c r="D9" i="57"/>
  <c r="D22" i="57" s="1"/>
  <c r="E11" i="14" l="1"/>
  <c r="E25" i="13"/>
  <c r="F10" i="14" l="1"/>
  <c r="F6" i="14"/>
  <c r="F3" i="14"/>
  <c r="F8" i="14"/>
  <c r="F7" i="14"/>
  <c r="F4" i="14"/>
  <c r="F5" i="14"/>
  <c r="F9" i="14"/>
  <c r="F15" i="13"/>
  <c r="F23" i="13"/>
  <c r="F8" i="13"/>
  <c r="F16" i="13"/>
  <c r="F9" i="13"/>
  <c r="F3" i="13"/>
  <c r="F11" i="13"/>
  <c r="F19" i="13"/>
  <c r="F4" i="13"/>
  <c r="F12" i="13"/>
  <c r="F20" i="13"/>
  <c r="F5" i="13"/>
  <c r="F13" i="13"/>
  <c r="F21" i="13"/>
  <c r="F6" i="13"/>
  <c r="F14" i="13"/>
  <c r="F22" i="13"/>
  <c r="F24" i="13"/>
  <c r="F7" i="13"/>
  <c r="F17" i="13"/>
  <c r="F10" i="13"/>
  <c r="F18" i="13"/>
  <c r="F25" i="13" l="1"/>
  <c r="F11" i="14"/>
</calcChain>
</file>

<file path=xl/sharedStrings.xml><?xml version="1.0" encoding="utf-8"?>
<sst xmlns="http://schemas.openxmlformats.org/spreadsheetml/2006/main" count="1111" uniqueCount="453">
  <si>
    <t>Last Updated</t>
  </si>
  <si>
    <t>Sector</t>
  </si>
  <si>
    <t>Tab Name</t>
  </si>
  <si>
    <t>Contents</t>
  </si>
  <si>
    <t>General</t>
  </si>
  <si>
    <t>Emissions Overview</t>
  </si>
  <si>
    <t>2018 Emissions by Sector and Subsector in PATHWAYS and North Carolina Greenhouse Gas Inventory (1990-2030), published January 2022 by North Carolina Department of Environmental Quality, Division of Air Quality (NC GHG inventory)</t>
  </si>
  <si>
    <t>Key Drivers</t>
  </si>
  <si>
    <t>Key energy service demand drivers for each sector</t>
  </si>
  <si>
    <t>Buildings</t>
  </si>
  <si>
    <t>Building Sector Coverage</t>
  </si>
  <si>
    <t>Included subsectors and modeling methodology</t>
  </si>
  <si>
    <t>Building Technologies</t>
  </si>
  <si>
    <t>All technologies modeled as stocks and 2018 stock distribution</t>
  </si>
  <si>
    <t>Transportation</t>
  </si>
  <si>
    <t>Transportation Sector Coverage</t>
  </si>
  <si>
    <t>Transportation Technologies</t>
  </si>
  <si>
    <t>All technologies modeled as stocks and initial stock distribution</t>
  </si>
  <si>
    <t>Industry</t>
  </si>
  <si>
    <t>Industry Sector Coverage</t>
  </si>
  <si>
    <t>Electric Power</t>
  </si>
  <si>
    <t>Electricity</t>
  </si>
  <si>
    <t>Electric sector emissions modeling approach</t>
  </si>
  <si>
    <t xml:space="preserve">Non-Energy </t>
  </si>
  <si>
    <t>Non-Energy Emissions</t>
  </si>
  <si>
    <t>Non-Energy Emissions (MMT CO2e) by emission source, including natural and working lands (2018-2050)</t>
  </si>
  <si>
    <t>Metric</t>
  </si>
  <si>
    <t>LEAP Non-Energy Emissions</t>
  </si>
  <si>
    <t>Non-Energy Emissions (MMT CO2e) by emission source and gas (2018-2050)</t>
  </si>
  <si>
    <t>Emissions</t>
  </si>
  <si>
    <t>LEAP Emissions</t>
  </si>
  <si>
    <t>Emissions (MMT CO2e) by fuel type and sector for 2018</t>
  </si>
  <si>
    <t>Energy Demand</t>
  </si>
  <si>
    <t>LEAP Energy Demand</t>
  </si>
  <si>
    <t>Final energy demand (TBTU) by fuel type and sector for 2018</t>
  </si>
  <si>
    <t>Gross Emissions from PATHWAYS</t>
  </si>
  <si>
    <t>MMT CO2e</t>
  </si>
  <si>
    <t>Space Heating</t>
  </si>
  <si>
    <t>Water Heating</t>
  </si>
  <si>
    <t>Other</t>
  </si>
  <si>
    <t>All</t>
  </si>
  <si>
    <t>Passenger Vehicles</t>
  </si>
  <si>
    <t>Heavy-Duty Trucks</t>
  </si>
  <si>
    <t>Construction</t>
  </si>
  <si>
    <t>Aviation</t>
  </si>
  <si>
    <t>Electricity Generation</t>
  </si>
  <si>
    <t>In-State Generation</t>
  </si>
  <si>
    <t>Imports</t>
  </si>
  <si>
    <t>Non Combustion</t>
  </si>
  <si>
    <t>Fossil Fuel Industry</t>
  </si>
  <si>
    <t>Industrial Processes</t>
  </si>
  <si>
    <t>Agriculture</t>
  </si>
  <si>
    <t>Waste Management</t>
  </si>
  <si>
    <t>Total</t>
  </si>
  <si>
    <t>2018 Emissions (MMT CO2e)</t>
  </si>
  <si>
    <t>PATHWAYS</t>
  </si>
  <si>
    <t>NC GHG Inventory</t>
  </si>
  <si>
    <t>Waste</t>
  </si>
  <si>
    <t>Oil &amp; Gas Systems</t>
  </si>
  <si>
    <t>IPPU</t>
  </si>
  <si>
    <t>Industrial</t>
  </si>
  <si>
    <t>Commercial</t>
  </si>
  <si>
    <t>Residential</t>
  </si>
  <si>
    <t>NWL</t>
  </si>
  <si>
    <t>Net Total</t>
  </si>
  <si>
    <t>Key Driver</t>
  </si>
  <si>
    <t>Value</t>
  </si>
  <si>
    <t>Data Source</t>
  </si>
  <si>
    <t>Households</t>
  </si>
  <si>
    <t>0.7% annual growth rate</t>
  </si>
  <si>
    <t>Annual Energy Outlook 2022, Energy Information Administration</t>
  </si>
  <si>
    <t>Commercial Square Footage</t>
  </si>
  <si>
    <t>1% annual growth growth rate</t>
  </si>
  <si>
    <t>VMT</t>
  </si>
  <si>
    <t>Vehicle class specific growth rates</t>
  </si>
  <si>
    <t>North Carolina Department of Transportation MOVES3 modeling for NC GHG inventory</t>
  </si>
  <si>
    <t>Industrial Fuel Use</t>
  </si>
  <si>
    <t>Varies by fuel</t>
  </si>
  <si>
    <t>Non-Energy</t>
  </si>
  <si>
    <t>Direct GHG emissions</t>
  </si>
  <si>
    <t>Varies by source and gas</t>
  </si>
  <si>
    <t>NC GHG Inventory and Environmental Protection Agency HFC projection</t>
  </si>
  <si>
    <t>LULUCF/NWL</t>
  </si>
  <si>
    <t>Annual CO2 flux</t>
  </si>
  <si>
    <t>No change over time</t>
  </si>
  <si>
    <t>Annual load growth</t>
  </si>
  <si>
    <t>Bottom-up estimates from assumptions in buildings, transportation, and industry</t>
  </si>
  <si>
    <t>Subsector</t>
  </si>
  <si>
    <t>Modeling Approach</t>
  </si>
  <si>
    <t>Estimated Energy Use in 2018 [Tbtu]</t>
  </si>
  <si>
    <t>Estimated % of 2018 Energy Use [%]</t>
  </si>
  <si>
    <t>Notes</t>
  </si>
  <si>
    <t>Air conditioning</t>
  </si>
  <si>
    <t>Stock Rollover</t>
  </si>
  <si>
    <t>Building Shell</t>
  </si>
  <si>
    <t>No energy is consumed at this branch, but penetration of efficient building shells impacts space heating and cooling service demands</t>
  </si>
  <si>
    <t>Clothes drying</t>
  </si>
  <si>
    <t>Clothes washing</t>
  </si>
  <si>
    <t>Cooking</t>
  </si>
  <si>
    <t>Dishwashing</t>
  </si>
  <si>
    <t>Freezing</t>
  </si>
  <si>
    <t>Lighting</t>
  </si>
  <si>
    <t>Refrigeration</t>
  </si>
  <si>
    <t>Space heating</t>
  </si>
  <si>
    <t>Water heating</t>
  </si>
  <si>
    <t>Residential Other</t>
  </si>
  <si>
    <t>Total Energy by Fuel</t>
  </si>
  <si>
    <t>Includes secondary heating, furnace fans, entertainment equipment, assorted electronics and plug loads</t>
  </si>
  <si>
    <t>General service lighting</t>
  </si>
  <si>
    <t>High intensity discharge lighting</t>
  </si>
  <si>
    <t>Linear fluorescent lighting</t>
  </si>
  <si>
    <t>Ventilation</t>
  </si>
  <si>
    <t>Commercial Other</t>
  </si>
  <si>
    <t>Includes secondary heating, furnace fans, office equipment, and other assorted end uses</t>
  </si>
  <si>
    <t>All Sectors</t>
  </si>
  <si>
    <t>Data source: AEO 2021, South Atlantic Region</t>
  </si>
  <si>
    <t>Technology</t>
  </si>
  <si>
    <t>Fuel Consumed</t>
  </si>
  <si>
    <t>2018 Stock Share [%]</t>
  </si>
  <si>
    <t>Central Air Conditioning</t>
  </si>
  <si>
    <t>Air Source Heat Pump</t>
  </si>
  <si>
    <t>Efficient AC Central</t>
  </si>
  <si>
    <t>Reference AC Central</t>
  </si>
  <si>
    <t>Ground Source Heat Pump</t>
  </si>
  <si>
    <t>Room Air Conditioning</t>
  </si>
  <si>
    <t>Efficient AC Room</t>
  </si>
  <si>
    <t>Reference AC Room</t>
  </si>
  <si>
    <t>Efficient Building Shell</t>
  </si>
  <si>
    <t>N/A</t>
  </si>
  <si>
    <t>Residential Building Shell</t>
  </si>
  <si>
    <t>Reference Building Shell</t>
  </si>
  <si>
    <t>Clothes Drying</t>
  </si>
  <si>
    <t>Efficient Electric</t>
  </si>
  <si>
    <t>Residential Clothes Drying</t>
  </si>
  <si>
    <t>Efficient Gas</t>
  </si>
  <si>
    <t>Pipeline Gas</t>
  </si>
  <si>
    <t>Reference Electric</t>
  </si>
  <si>
    <t>Reference Gas</t>
  </si>
  <si>
    <t>Clothes Washing</t>
  </si>
  <si>
    <t>Efficient Gas Stove</t>
  </si>
  <si>
    <t>Electric Stoves</t>
  </si>
  <si>
    <t>Induction Stove</t>
  </si>
  <si>
    <t>Reference Gas Stoves</t>
  </si>
  <si>
    <t>Reference LPG Stoves</t>
  </si>
  <si>
    <t>LPG</t>
  </si>
  <si>
    <t>Efficient Electric Dishwashers</t>
  </si>
  <si>
    <t>Residential Dishwashing</t>
  </si>
  <si>
    <t>Reference Electric Dishwashers</t>
  </si>
  <si>
    <t>Efficient Electric Freezer</t>
  </si>
  <si>
    <t>Reference Electric Freezer</t>
  </si>
  <si>
    <t>Lighting - General Service, Exterior, Linear Fluorescent, Reflector</t>
  </si>
  <si>
    <t>CFL Exterior</t>
  </si>
  <si>
    <t>CFL GSL</t>
  </si>
  <si>
    <t>CFL Reflector</t>
  </si>
  <si>
    <t>HID Exterior</t>
  </si>
  <si>
    <t>Halogen Reflector</t>
  </si>
  <si>
    <t>Incandescent Exterior</t>
  </si>
  <si>
    <t>Incandescent GSL</t>
  </si>
  <si>
    <t>Incandescent Reflector</t>
  </si>
  <si>
    <t>LED Exterior</t>
  </si>
  <si>
    <t>LED GSL</t>
  </si>
  <si>
    <t>LED Linear Fluorescent</t>
  </si>
  <si>
    <t>LED Reflector</t>
  </si>
  <si>
    <t>T08 Linear Fluorescent</t>
  </si>
  <si>
    <t>T12 Linear Fluorescent</t>
  </si>
  <si>
    <t>Single Family Space Heating</t>
  </si>
  <si>
    <t>Air Source Heat Pump with Electric Backup</t>
  </si>
  <si>
    <t>Air Source Heat Pump with Fuel Backup</t>
  </si>
  <si>
    <t>Electric Resistance</t>
  </si>
  <si>
    <t>Distillate Furnace</t>
  </si>
  <si>
    <t>Distillate</t>
  </si>
  <si>
    <t>Distillate Boiler</t>
  </si>
  <si>
    <t>Gas Boiler</t>
  </si>
  <si>
    <t>Gas Furnace</t>
  </si>
  <si>
    <t>Gas Heat Pump</t>
  </si>
  <si>
    <t>LPG Furnace</t>
  </si>
  <si>
    <t>Wood Stoves</t>
  </si>
  <si>
    <t>Wood</t>
  </si>
  <si>
    <t>Efficient Gas Furnace</t>
  </si>
  <si>
    <t>Efficient Gas Boiler</t>
  </si>
  <si>
    <t>Efficient Distillate Furnace</t>
  </si>
  <si>
    <t>Efficient Distillate Boiler</t>
  </si>
  <si>
    <t>Ductless Air Source Heat Pump</t>
  </si>
  <si>
    <t>Multi Family Space Heating</t>
  </si>
  <si>
    <t>Gas Storage</t>
  </si>
  <si>
    <t>Residential Water Heating</t>
  </si>
  <si>
    <t>Gas Instant</t>
  </si>
  <si>
    <t>Distillate Storage</t>
  </si>
  <si>
    <t>LPG Storage</t>
  </si>
  <si>
    <t>Electric Resistance Storage</t>
  </si>
  <si>
    <t>Electric Heat Pump Storage</t>
  </si>
  <si>
    <t>Efficient Gas Storage</t>
  </si>
  <si>
    <t>Efficient Gas Instant</t>
  </si>
  <si>
    <t>Air Conditioning</t>
  </si>
  <si>
    <t>Efficient Centrifugal Chiller</t>
  </si>
  <si>
    <t>Efficient Commercial Air Source Heat Pump</t>
  </si>
  <si>
    <t>Efficient Commercial Central AC</t>
  </si>
  <si>
    <t>Efficient Commercial Ground Source Heat Pump</t>
  </si>
  <si>
    <t>Efficient Reciprocating Chiller</t>
  </si>
  <si>
    <t>Efficient Rooftop AC</t>
  </si>
  <si>
    <t>Efficient WallRoom AC</t>
  </si>
  <si>
    <t>Reference Commercial Air Source Heat Pump</t>
  </si>
  <si>
    <t>Reference Commercial Ground Source Heat Pump</t>
  </si>
  <si>
    <t>Reference Centrifugal Chiller</t>
  </si>
  <si>
    <t>Reference Commercial Central AC</t>
  </si>
  <si>
    <t>Reference Commercial Gas Absorption Chiller</t>
  </si>
  <si>
    <t>Reference Commercial Gas Heat Pump</t>
  </si>
  <si>
    <t>Reference GasDriven AC</t>
  </si>
  <si>
    <t>Reference Reciprocating Chiller</t>
  </si>
  <si>
    <t>Reference Rooftop Air Conditioner</t>
  </si>
  <si>
    <t>Reference WallRoom AC</t>
  </si>
  <si>
    <t>Electric Induction Stove</t>
  </si>
  <si>
    <t>Commercial Cooking</t>
  </si>
  <si>
    <t>Reference Gas Convection Oven</t>
  </si>
  <si>
    <t>General Service Lighting</t>
  </si>
  <si>
    <t>CFLs</t>
  </si>
  <si>
    <t>Commercial General Service Lighting</t>
  </si>
  <si>
    <t>Efficient Halogen</t>
  </si>
  <si>
    <t>Halogen Edison ALine Lamp</t>
  </si>
  <si>
    <t>Halogen Par38</t>
  </si>
  <si>
    <t>Incandescent</t>
  </si>
  <si>
    <t>LEDs</t>
  </si>
  <si>
    <t>High Intensity Discharge Lighting</t>
  </si>
  <si>
    <t>HighPressure Sodium</t>
  </si>
  <si>
    <t>Commercial High Intensity Discharge Lighting</t>
  </si>
  <si>
    <t>LED Substitute</t>
  </si>
  <si>
    <t>Mercury Vapor</t>
  </si>
  <si>
    <t>Metal Halide</t>
  </si>
  <si>
    <t>Linear Fluorescent Lighting</t>
  </si>
  <si>
    <t>Efficient Linear</t>
  </si>
  <si>
    <t>Commercial Linear Fluorescent Lighting</t>
  </si>
  <si>
    <t>LED Linear</t>
  </si>
  <si>
    <t>Reference Linear</t>
  </si>
  <si>
    <t>Efficient Beverage Merchandisers</t>
  </si>
  <si>
    <t>Efficient Compressor Rack Systems</t>
  </si>
  <si>
    <t>Efficient Condensers</t>
  </si>
  <si>
    <t>Efficient Ice Machines</t>
  </si>
  <si>
    <t>Efficient ReachIn Freezers</t>
  </si>
  <si>
    <t>Efficient ReachIn Refrigerators</t>
  </si>
  <si>
    <t>Efficient Refrigerated Vending Machines</t>
  </si>
  <si>
    <t>Efficient WalkIn Freezers</t>
  </si>
  <si>
    <t>Efficient WalkIn Refrigerators</t>
  </si>
  <si>
    <t>Efficient Supermarket Display Cases</t>
  </si>
  <si>
    <t>Reference Beverage Merchandisers</t>
  </si>
  <si>
    <t>Reference Compressor Rack Systems</t>
  </si>
  <si>
    <t>Reference Condensers</t>
  </si>
  <si>
    <t>Reference Ice Machines</t>
  </si>
  <si>
    <t>Reference ReachIn Freezers</t>
  </si>
  <si>
    <t>Reference ReachIn Refrigerators</t>
  </si>
  <si>
    <t>Reference Refrigerated Vending Machines</t>
  </si>
  <si>
    <t>Reference WalkIn Freezers</t>
  </si>
  <si>
    <t>Reference WalkIn Refrigerators</t>
  </si>
  <si>
    <t>Reference Supermarket Display Cases</t>
  </si>
  <si>
    <t>Commercial Space Heating</t>
  </si>
  <si>
    <t>Electric Boiler</t>
  </si>
  <si>
    <t>Efficient Air Source Heat Pump</t>
  </si>
  <si>
    <t>Efficient Constant Ventilation</t>
  </si>
  <si>
    <t>Commercial Ventilation</t>
  </si>
  <si>
    <t>Efficient Variable Ventilation</t>
  </si>
  <si>
    <t>Reference Constant Ventilation</t>
  </si>
  <si>
    <t>Reference Variable Ventilation</t>
  </si>
  <si>
    <t>Commercial Water Heating</t>
  </si>
  <si>
    <t>Oil Storage</t>
  </si>
  <si>
    <t>Solar with Electric Backup</t>
  </si>
  <si>
    <t>Solar</t>
  </si>
  <si>
    <t>Light Duty Cars</t>
  </si>
  <si>
    <t>Light Duty Trucks</t>
  </si>
  <si>
    <t>Light Medium Duty Trucks</t>
  </si>
  <si>
    <t>Medium Duty Trucks</t>
  </si>
  <si>
    <t>Heavy Duty Trucks</t>
  </si>
  <si>
    <t>Buses</t>
  </si>
  <si>
    <t>Data source for vehicle stock shares, VMT, and fuel efficiencies: North Carolina Department of Transportation MOVES3 modeling for NC GHG inventory</t>
  </si>
  <si>
    <t>New Vehicle Fuel Economy (MPG Gasoline US Equivalent)</t>
  </si>
  <si>
    <t>2018 Stock Average Fuel Economy (MPG Gasoline US Equivalent)</t>
  </si>
  <si>
    <t>Light Duty Vehicles</t>
  </si>
  <si>
    <t>Light Duty Autos</t>
  </si>
  <si>
    <t>Gasoline</t>
  </si>
  <si>
    <t>Diesel</t>
  </si>
  <si>
    <t>CNG</t>
  </si>
  <si>
    <t>Plug in Hybrid Electric</t>
  </si>
  <si>
    <t>Gasoline, Electricity</t>
  </si>
  <si>
    <t>Battery Electric</t>
  </si>
  <si>
    <t>Hydrogen Fuel Cell</t>
  </si>
  <si>
    <t>Hydrogen</t>
  </si>
  <si>
    <t>Medium and Heavy Duty Trucks</t>
  </si>
  <si>
    <t>Mining and Upstream Oil and Gas</t>
  </si>
  <si>
    <t>Aluminum</t>
  </si>
  <si>
    <t>Cement and Lime</t>
  </si>
  <si>
    <t>Chemicals</t>
  </si>
  <si>
    <t>Food</t>
  </si>
  <si>
    <t>Glass</t>
  </si>
  <si>
    <t>Iron and Steel</t>
  </si>
  <si>
    <t>Metal Based Durables</t>
  </si>
  <si>
    <t>Paper</t>
  </si>
  <si>
    <t xml:space="preserve"> Plastics</t>
  </si>
  <si>
    <t>Refining</t>
  </si>
  <si>
    <t>Wood Products</t>
  </si>
  <si>
    <t>Data source: NC GHG Inventory</t>
  </si>
  <si>
    <t>Electric Emissions (MMT CO2e)</t>
  </si>
  <si>
    <t>Data source: emissions trajectory from 2018 to 2030 is from NC GHG Inventory, and 2031-2050 emissions trajectory is held constant for electric sector.</t>
  </si>
  <si>
    <t>Non-Energy Emissions (MMT CO2e)</t>
  </si>
  <si>
    <t>Enteric Fermentation</t>
  </si>
  <si>
    <t>Liming</t>
  </si>
  <si>
    <t>Manure Management</t>
  </si>
  <si>
    <t>Soil Management</t>
  </si>
  <si>
    <t>Electrical Transmission and Distribution</t>
  </si>
  <si>
    <t>Electronics Industry</t>
  </si>
  <si>
    <t>Iron and Steel Production</t>
  </si>
  <si>
    <t>Lime Production</t>
  </si>
  <si>
    <t>ODS Substitutes</t>
  </si>
  <si>
    <t>Phosphoric Acid Production</t>
  </si>
  <si>
    <t>Soda Ash Production</t>
  </si>
  <si>
    <t>Natural Gas and Oil Systems</t>
  </si>
  <si>
    <t>Natural Gas Systems</t>
  </si>
  <si>
    <t>Natural and Working Lands</t>
  </si>
  <si>
    <t>Carbon Sink</t>
  </si>
  <si>
    <t>Landfills</t>
  </si>
  <si>
    <t>Wastewater Treatment</t>
  </si>
  <si>
    <t>Data source: emissions trajectory from 2018 to 2030 is from NC GHG Inventory</t>
  </si>
  <si>
    <t>Non-Energy Emission Subsector</t>
  </si>
  <si>
    <t>Agriculture\Enteric Fermentation</t>
  </si>
  <si>
    <t>Agriculture\Liming</t>
  </si>
  <si>
    <t>Agriculture\Manure Management CH4</t>
  </si>
  <si>
    <t>Agriculture\Manure Management N2O</t>
  </si>
  <si>
    <t>Agriculture\Residue Burning CH4</t>
  </si>
  <si>
    <t>Agriculture\Residue Burning N2O</t>
  </si>
  <si>
    <t>Agriculture\Rice Cultivation</t>
  </si>
  <si>
    <t>Agriculture\Soil Management</t>
  </si>
  <si>
    <t>Agriculture\Urea Fertilization</t>
  </si>
  <si>
    <t>Coal Mining and Abandoned Mines\Abandoned Coal Mines</t>
  </si>
  <si>
    <t>Coal Mining and Abandoned Mines\Coal Mining</t>
  </si>
  <si>
    <t>Industrial Processes\Adipic Acid Production</t>
  </si>
  <si>
    <t>Industrial Processes\Aluminum Production</t>
  </si>
  <si>
    <t>Industrial Processes\Ammonia Production</t>
  </si>
  <si>
    <t>Industrial Processes\Caproalactam and Others Production</t>
  </si>
  <si>
    <t>Industrial Processes\Carbide Production and Consumption</t>
  </si>
  <si>
    <t>Industrial Processes\Carbon Dioxide Consumption</t>
  </si>
  <si>
    <t>Industrial Processes\Cement Production</t>
  </si>
  <si>
    <t>Industrial Processes\Electrical Transmission and Distribution</t>
  </si>
  <si>
    <t>Industrial Processes\Electronics Industry</t>
  </si>
  <si>
    <t>Industrial Processes\Ferroalloy Production</t>
  </si>
  <si>
    <t>Industrial Processes\Glass Production</t>
  </si>
  <si>
    <t>Industrial Processes\HCFC22 Production</t>
  </si>
  <si>
    <t>Industrial Processes\Iron and Steel Production</t>
  </si>
  <si>
    <t>Industrial Processes\Lead Production</t>
  </si>
  <si>
    <t>Industrial Processes\Lime Production</t>
  </si>
  <si>
    <t>Industrial Processes\Magnesium Production and Processing</t>
  </si>
  <si>
    <t>Industrial Processes\N2O from Product Uses</t>
  </si>
  <si>
    <t>Industrial Processes\Nitric Acid Production</t>
  </si>
  <si>
    <t>Industrial Processes\ODS Substitutes</t>
  </si>
  <si>
    <t>Industrial Processes\Other Process Uses of Carbonates</t>
  </si>
  <si>
    <t>Industrial Processes\Petrochemical Production</t>
  </si>
  <si>
    <t>Industrial Processes\Phosphoric Acid Production</t>
  </si>
  <si>
    <t>Industrial Processes\Soda Ash Production</t>
  </si>
  <si>
    <t>Industrial Processes\Titanium Dioxide Production</t>
  </si>
  <si>
    <t>Industrial Processes\Urea Consumption</t>
  </si>
  <si>
    <t>Industrial Processes\Zinc Production</t>
  </si>
  <si>
    <t>Natural Gas and Oil Systems\Abandoned Oil and Gas Wells CH4</t>
  </si>
  <si>
    <t>Natural Gas and Oil Systems\Natural Gas Systems CH4</t>
  </si>
  <si>
    <t>Natural Gas and Oil Systems\Natural Gas Systems CO2</t>
  </si>
  <si>
    <t>Natural Gas and Oil Systems\Petroleum Systems CH4</t>
  </si>
  <si>
    <t>Natural Gas and Oil Systems\Petroleum Systems CO2</t>
  </si>
  <si>
    <t>Natural and Working Lands\NWL Sink</t>
  </si>
  <si>
    <t>Solid Waste\Composting</t>
  </si>
  <si>
    <t>Solid Waste\Landfills</t>
  </si>
  <si>
    <t>Solid Waste\Waste Combustion</t>
  </si>
  <si>
    <t>Wastewater\Wastewater Treatment CH4</t>
  </si>
  <si>
    <t>Wastewater\Wastewater Treatment N2O</t>
  </si>
  <si>
    <t>Branch</t>
  </si>
  <si>
    <t>MMTCO2e 2018</t>
  </si>
  <si>
    <t>Demand\Commercial Air Conditioning</t>
  </si>
  <si>
    <t>Demand\Commercial Cooking</t>
  </si>
  <si>
    <t>Demand\Commercial Other</t>
  </si>
  <si>
    <t>Demand\Commercial Space Heating</t>
  </si>
  <si>
    <t>Demand\Commercial Water Heating</t>
  </si>
  <si>
    <t>Demand\Industry Agriculture</t>
  </si>
  <si>
    <t>Demand\Industry Aluminum</t>
  </si>
  <si>
    <t>Demand\Industry Cement and Lime</t>
  </si>
  <si>
    <t>Demand\Industry Chemicals</t>
  </si>
  <si>
    <t>Demand\Industry Construction</t>
  </si>
  <si>
    <t>Demand\Industry Food</t>
  </si>
  <si>
    <t>Demand\Industry Glass</t>
  </si>
  <si>
    <t>Demand\Industry Iron and Steel</t>
  </si>
  <si>
    <t>Demand\Industry Metal Based Durables</t>
  </si>
  <si>
    <t>Demand\Industry Mining and Upstream Oil and Gas</t>
  </si>
  <si>
    <t>Demand\Industry Other</t>
  </si>
  <si>
    <t>Demand\Industry Paper</t>
  </si>
  <si>
    <t>Demand\Industry Plastics</t>
  </si>
  <si>
    <t>Demand\Industry Refining</t>
  </si>
  <si>
    <t>Demand\Industry Wood Products</t>
  </si>
  <si>
    <t>Demand\Residential Central Air Conditioning</t>
  </si>
  <si>
    <t>Demand\Residential Clothes Drying</t>
  </si>
  <si>
    <t>Demand\Residential Cooking</t>
  </si>
  <si>
    <t>Demand\Residential Multi Family Space Heating</t>
  </si>
  <si>
    <t>Demand\Residential Other</t>
  </si>
  <si>
    <t>Demand\Residential Single Family Space Heating</t>
  </si>
  <si>
    <t>Demand\Residential Water Heating</t>
  </si>
  <si>
    <t>Demand\Transportation Aviation</t>
  </si>
  <si>
    <t>Demand\Transportation Buses</t>
  </si>
  <si>
    <t>Demand\Transportation Heavy Duty Trucks</t>
  </si>
  <si>
    <t>Demand\Transportation Light Duty Cars</t>
  </si>
  <si>
    <t>Demand\Transportation Light Duty Trucks</t>
  </si>
  <si>
    <t>Demand\Transportation Light Medium Duty Trucks</t>
  </si>
  <si>
    <t>Demand\Transportation Medium Duty Trucks</t>
  </si>
  <si>
    <t>Demand\Transportation Other</t>
  </si>
  <si>
    <t>Non Energy\Agriculture</t>
  </si>
  <si>
    <t>Coal Mining</t>
  </si>
  <si>
    <t>Non Energy\Coal Mining and Abandoned Mines</t>
  </si>
  <si>
    <t>Non Energy\Industrial Processes</t>
  </si>
  <si>
    <t>Non Energy\Natural Gas and Oil Systems</t>
  </si>
  <si>
    <t>Non Energy\Natural and Working Lands</t>
  </si>
  <si>
    <t>Non Energy\Solid Waste</t>
  </si>
  <si>
    <t>Non Energy\Wastewater</t>
  </si>
  <si>
    <t>TBTU 2018</t>
  </si>
  <si>
    <t>Residential Central Air Conditioning</t>
  </si>
  <si>
    <t>Residential Room Air Conditioning</t>
  </si>
  <si>
    <t>Residential Clothes Washing</t>
  </si>
  <si>
    <t>Residential Cooking</t>
  </si>
  <si>
    <t>Residential Freezing</t>
  </si>
  <si>
    <t>Residential General Service Lighting</t>
  </si>
  <si>
    <t>Residential Exterior Lighting</t>
  </si>
  <si>
    <t>Residential Linear Fluorescent Lighting</t>
  </si>
  <si>
    <t>Residential Reflector Lighting</t>
  </si>
  <si>
    <t>Residential Single Family Space Heating</t>
  </si>
  <si>
    <t>Residential Multi Family Space Heating</t>
  </si>
  <si>
    <t>Residential Refrigeration</t>
  </si>
  <si>
    <t>Commercial Air Conditioning</t>
  </si>
  <si>
    <t>Commercial Refrigeration</t>
  </si>
  <si>
    <t>Transportation Aviation</t>
  </si>
  <si>
    <t>Transportation Other</t>
  </si>
  <si>
    <t>Transportation Light Duty Cars</t>
  </si>
  <si>
    <t>Transportation Light Duty Trucks</t>
  </si>
  <si>
    <t>Transportation Light Medium Duty Trucks</t>
  </si>
  <si>
    <t>Transportation Medium Duty Trucks</t>
  </si>
  <si>
    <t>Transportation Heavy Duty Trucks</t>
  </si>
  <si>
    <t>Transportation Buses</t>
  </si>
  <si>
    <t>Industry Agriculture</t>
  </si>
  <si>
    <t>Industry Construction</t>
  </si>
  <si>
    <t>Industry Mining and Upstream Oil and Gas</t>
  </si>
  <si>
    <t>Industry Aluminum</t>
  </si>
  <si>
    <t>Industry Cement and Lime</t>
  </si>
  <si>
    <t>Industry Chemicals</t>
  </si>
  <si>
    <t>Industry Food</t>
  </si>
  <si>
    <t>Industry Glass</t>
  </si>
  <si>
    <t>Industry Iron and Steel</t>
  </si>
  <si>
    <t>Industry Metal Based Durables</t>
  </si>
  <si>
    <t>Industry Paper</t>
  </si>
  <si>
    <t>Industry Plastics</t>
  </si>
  <si>
    <t>Industry Refining</t>
  </si>
  <si>
    <t>Industry Wood Products</t>
  </si>
  <si>
    <t>Industry Other</t>
  </si>
  <si>
    <t>Emissions for each subsector continue at average growth rate from 2018 to 2030, with the exception of ODS subsitutes, which are based on recently finalized EPA HFC allowance allocation and trading program authorized under AIM Act</t>
  </si>
  <si>
    <t>Preliminary and Draft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</si>
</sst>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_ * #,##0.0_ ;_ * \-#,##0.0_ ;_ * &quot;&quot;\-&quot;&quot;??_ ;_ @_ "/>
    <numFmt numFmtId="166" formatCode="_ * #,##0_ ;_ * \-#,##0_ ;_ * &quot;&quot;\-&quot;&quot;??_ ;_ @_ "/>
    <numFmt numFmtId="167" formatCode="_(* #,##0_);_(* \(#,##0\);_(* &quot;-&quot;??_);_(@_)"/>
    <numFmt numFmtId="168" formatCode="_(* #,##0.0_);_(* \(#,##0.0\);_(* &quot;-&quot;??_);_(@_)"/>
  </numFmts>
  <fonts count="19" x14ac:knownFonts="1">
    <font>
      <sz val="11"/>
      <color theme="1"/>
      <name val="Arial"/>
      <family val="2"/>
      <scheme val="minor"/>
    </font>
    <font>
      <b/>
      <sz val="11"/>
      <color theme="1"/>
      <name val="Arial"/>
      <family val="2"/>
      <scheme val="minor"/>
    </font>
    <font>
      <sz val="11"/>
      <color theme="1" tint="0.499984740745262"/>
      <name val="Arial"/>
      <family val="2"/>
      <scheme val="minor"/>
    </font>
    <font>
      <sz val="11"/>
      <name val="Arial"/>
      <family val="2"/>
      <scheme val="minor"/>
    </font>
    <font>
      <sz val="11"/>
      <color theme="1"/>
      <name val="Arial"/>
      <family val="2"/>
      <scheme val="minor"/>
    </font>
    <font>
      <sz val="11"/>
      <color theme="0" tint="-0.499984740745262"/>
      <name val="Arial"/>
      <family val="2"/>
      <scheme val="minor"/>
    </font>
    <font>
      <sz val="8"/>
      <name val="Arial"/>
      <family val="2"/>
    </font>
    <font>
      <sz val="11"/>
      <name val="Calibri"/>
      <family val="2"/>
    </font>
    <font>
      <b/>
      <sz val="11"/>
      <name val="Calibri"/>
      <family val="2"/>
    </font>
    <font>
      <sz val="8"/>
      <name val="Arial"/>
      <family val="2"/>
      <scheme val="minor"/>
    </font>
    <font>
      <b/>
      <sz val="11"/>
      <color theme="0"/>
      <name val="Arial"/>
      <family val="2"/>
      <scheme val="minor"/>
    </font>
    <font>
      <sz val="11"/>
      <color rgb="FFFF0000"/>
      <name val="Arial"/>
      <family val="2"/>
      <scheme val="minor"/>
    </font>
    <font>
      <sz val="11"/>
      <color theme="0"/>
      <name val="Arial"/>
      <family val="2"/>
      <scheme val="minor"/>
    </font>
    <font>
      <sz val="9"/>
      <color theme="1"/>
      <name val="Arial"/>
      <family val="2"/>
    </font>
    <font>
      <b/>
      <sz val="8"/>
      <name val="Arial"/>
      <family val="2"/>
    </font>
    <font>
      <b/>
      <sz val="9"/>
      <name val="Arial"/>
      <family val="2"/>
      <scheme val="minor"/>
    </font>
    <font>
      <sz val="9"/>
      <name val="Arial"/>
      <family val="2"/>
      <scheme val="minor"/>
    </font>
    <font>
      <b/>
      <sz val="11"/>
      <name val="Arial"/>
      <family val="2"/>
      <scheme val="minor"/>
    </font>
    <font>
      <sz val="10"/>
      <name val="Arial"/>
      <family val="2"/>
    </font>
  </fonts>
  <fills count="19">
    <fill>
      <patternFill patternType="none"/>
    </fill>
    <fill>
      <patternFill patternType="gray125"/>
    </fill>
    <fill>
      <patternFill patternType="solid">
        <fgColor theme="5"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4" tint="0.79998168889431442"/>
        <bgColor indexed="64"/>
      </patternFill>
    </fill>
    <fill>
      <patternFill patternType="solid">
        <fgColor theme="4"/>
        <bgColor indexed="64"/>
      </patternFill>
    </fill>
    <fill>
      <patternFill patternType="solid">
        <fgColor theme="3"/>
        <bgColor indexed="64"/>
      </patternFill>
    </fill>
    <fill>
      <patternFill patternType="solid">
        <fgColor theme="4" tint="0.599963377788628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5" tint="0.79998168889431442"/>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double">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s>
  <cellStyleXfs count="10">
    <xf numFmtId="0" fontId="0" fillId="0" borderId="0"/>
    <xf numFmtId="43" fontId="4" fillId="0" borderId="0" applyFont="0" applyFill="0" applyBorder="0" applyAlignment="0" applyProtection="0"/>
    <xf numFmtId="9" fontId="4"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0" fontId="13" fillId="7" borderId="23" applyAlignment="0">
      <alignment horizontal="left"/>
    </xf>
    <xf numFmtId="0" fontId="13" fillId="13" borderId="23" applyNumberFormat="0">
      <alignment vertical="center"/>
    </xf>
    <xf numFmtId="0" fontId="18" fillId="0" borderId="0" applyBorder="0"/>
  </cellStyleXfs>
  <cellXfs count="229">
    <xf numFmtId="0" fontId="0" fillId="0" borderId="0" xfId="0"/>
    <xf numFmtId="0" fontId="0" fillId="0" borderId="5" xfId="0" applyBorder="1"/>
    <xf numFmtId="0" fontId="0" fillId="0" borderId="7" xfId="0" applyBorder="1"/>
    <xf numFmtId="0" fontId="0" fillId="0" borderId="8" xfId="0" applyBorder="1"/>
    <xf numFmtId="0" fontId="0" fillId="0" borderId="7" xfId="0" applyBorder="1" applyAlignment="1">
      <alignment vertical="center"/>
    </xf>
    <xf numFmtId="0" fontId="0" fillId="0" borderId="0" xfId="0" applyAlignment="1">
      <alignment vertical="center"/>
    </xf>
    <xf numFmtId="0" fontId="1" fillId="5" borderId="1" xfId="0" applyFont="1" applyFill="1" applyBorder="1"/>
    <xf numFmtId="0" fontId="1" fillId="5" borderId="2" xfId="0" applyFont="1" applyFill="1" applyBorder="1"/>
    <xf numFmtId="0" fontId="1" fillId="5" borderId="2" xfId="0" applyFont="1" applyFill="1" applyBorder="1" applyAlignment="1">
      <alignment wrapText="1"/>
    </xf>
    <xf numFmtId="0" fontId="1" fillId="5" borderId="3" xfId="0" applyFont="1" applyFill="1" applyBorder="1"/>
    <xf numFmtId="0" fontId="1" fillId="4" borderId="1" xfId="0" applyFont="1" applyFill="1" applyBorder="1"/>
    <xf numFmtId="0" fontId="1" fillId="4" borderId="2" xfId="0" applyFont="1" applyFill="1" applyBorder="1"/>
    <xf numFmtId="0" fontId="1" fillId="4" borderId="2" xfId="0" applyFont="1" applyFill="1" applyBorder="1" applyAlignment="1">
      <alignment wrapText="1"/>
    </xf>
    <xf numFmtId="0" fontId="1" fillId="4" borderId="3" xfId="0" applyFont="1" applyFill="1" applyBorder="1"/>
    <xf numFmtId="1" fontId="0" fillId="0" borderId="0" xfId="0" applyNumberFormat="1"/>
    <xf numFmtId="9" fontId="0" fillId="0" borderId="0" xfId="2" applyFont="1" applyBorder="1" applyAlignment="1">
      <alignment vertical="center"/>
    </xf>
    <xf numFmtId="9" fontId="0" fillId="0" borderId="7" xfId="2" applyFont="1" applyBorder="1" applyAlignment="1">
      <alignment vertical="center"/>
    </xf>
    <xf numFmtId="9" fontId="2" fillId="0" borderId="0" xfId="2" applyFont="1" applyBorder="1" applyAlignment="1">
      <alignment vertical="center"/>
    </xf>
    <xf numFmtId="0" fontId="1" fillId="2" borderId="1" xfId="0" applyFont="1" applyFill="1" applyBorder="1"/>
    <xf numFmtId="0" fontId="1" fillId="2" borderId="2" xfId="0" applyFont="1" applyFill="1" applyBorder="1"/>
    <xf numFmtId="0" fontId="1" fillId="2" borderId="2" xfId="0" applyFont="1" applyFill="1" applyBorder="1" applyAlignment="1">
      <alignment wrapText="1"/>
    </xf>
    <xf numFmtId="0" fontId="1" fillId="2" borderId="3" xfId="0" applyFont="1" applyFill="1" applyBorder="1"/>
    <xf numFmtId="0" fontId="0" fillId="0" borderId="0" xfId="0" applyAlignment="1">
      <alignment horizontal="left"/>
    </xf>
    <xf numFmtId="0" fontId="1" fillId="2" borderId="16" xfId="0" applyFont="1" applyFill="1" applyBorder="1"/>
    <xf numFmtId="0" fontId="1" fillId="2" borderId="17" xfId="0" applyFont="1" applyFill="1" applyBorder="1"/>
    <xf numFmtId="0" fontId="1" fillId="2" borderId="17" xfId="0" applyFont="1" applyFill="1" applyBorder="1" applyAlignment="1">
      <alignment wrapText="1"/>
    </xf>
    <xf numFmtId="0" fontId="1" fillId="2" borderId="15" xfId="0" applyFont="1" applyFill="1" applyBorder="1" applyAlignment="1">
      <alignment wrapText="1"/>
    </xf>
    <xf numFmtId="0" fontId="0" fillId="0" borderId="19" xfId="0" applyBorder="1" applyAlignment="1">
      <alignment horizontal="left"/>
    </xf>
    <xf numFmtId="0" fontId="0" fillId="0" borderId="19" xfId="0" applyBorder="1"/>
    <xf numFmtId="0" fontId="0" fillId="0" borderId="17" xfId="0" applyBorder="1" applyAlignment="1">
      <alignment horizontal="left"/>
    </xf>
    <xf numFmtId="0" fontId="0" fillId="0" borderId="17" xfId="0" applyBorder="1"/>
    <xf numFmtId="0" fontId="1" fillId="5" borderId="16" xfId="0" applyFont="1" applyFill="1" applyBorder="1"/>
    <xf numFmtId="0" fontId="1" fillId="5" borderId="17" xfId="0" applyFont="1" applyFill="1" applyBorder="1"/>
    <xf numFmtId="0" fontId="1" fillId="5" borderId="17" xfId="0" applyFont="1" applyFill="1" applyBorder="1" applyAlignment="1">
      <alignment wrapText="1"/>
    </xf>
    <xf numFmtId="0" fontId="1" fillId="5" borderId="15" xfId="0" applyFont="1" applyFill="1" applyBorder="1" applyAlignment="1">
      <alignment wrapText="1"/>
    </xf>
    <xf numFmtId="0" fontId="0" fillId="3" borderId="9" xfId="0" applyFill="1" applyBorder="1"/>
    <xf numFmtId="0" fontId="0" fillId="2" borderId="9" xfId="0" applyFill="1" applyBorder="1"/>
    <xf numFmtId="9" fontId="0" fillId="0" borderId="5" xfId="2" applyFont="1" applyBorder="1" applyAlignment="1">
      <alignment vertical="center"/>
    </xf>
    <xf numFmtId="9" fontId="0" fillId="0" borderId="8" xfId="2" applyFont="1" applyBorder="1" applyAlignment="1">
      <alignment vertical="center"/>
    </xf>
    <xf numFmtId="0" fontId="1" fillId="4" borderId="3" xfId="0" applyFont="1" applyFill="1" applyBorder="1" applyAlignment="1">
      <alignment wrapText="1"/>
    </xf>
    <xf numFmtId="166" fontId="0" fillId="0" borderId="0" xfId="1" applyNumberFormat="1" applyFont="1" applyBorder="1"/>
    <xf numFmtId="166" fontId="5" fillId="0" borderId="0" xfId="1" applyNumberFormat="1" applyFont="1" applyBorder="1"/>
    <xf numFmtId="166" fontId="0" fillId="0" borderId="7" xfId="1" applyNumberFormat="1" applyFont="1" applyBorder="1"/>
    <xf numFmtId="0" fontId="0" fillId="7" borderId="0" xfId="0" applyFill="1"/>
    <xf numFmtId="14" fontId="0" fillId="7" borderId="0" xfId="0" applyNumberFormat="1" applyFill="1"/>
    <xf numFmtId="0" fontId="0" fillId="6" borderId="9" xfId="0" applyFill="1" applyBorder="1"/>
    <xf numFmtId="0" fontId="6" fillId="6" borderId="0" xfId="3" applyFill="1"/>
    <xf numFmtId="164" fontId="7" fillId="6" borderId="0" xfId="3" applyNumberFormat="1" applyFont="1" applyFill="1"/>
    <xf numFmtId="0" fontId="7" fillId="6" borderId="0" xfId="3" applyFont="1" applyFill="1"/>
    <xf numFmtId="0" fontId="8" fillId="6" borderId="21" xfId="3" applyFont="1" applyFill="1" applyBorder="1"/>
    <xf numFmtId="0" fontId="7" fillId="6" borderId="21" xfId="3" applyFont="1" applyFill="1" applyBorder="1"/>
    <xf numFmtId="164" fontId="7" fillId="6" borderId="21" xfId="3" applyNumberFormat="1" applyFont="1" applyFill="1" applyBorder="1"/>
    <xf numFmtId="0" fontId="6" fillId="6" borderId="21" xfId="3" applyFill="1" applyBorder="1"/>
    <xf numFmtId="0" fontId="7" fillId="6" borderId="17" xfId="3" applyFont="1" applyFill="1" applyBorder="1"/>
    <xf numFmtId="164" fontId="7" fillId="6" borderId="17" xfId="3" applyNumberFormat="1" applyFont="1" applyFill="1" applyBorder="1"/>
    <xf numFmtId="0" fontId="7" fillId="6" borderId="20" xfId="3" applyFont="1" applyFill="1" applyBorder="1"/>
    <xf numFmtId="164" fontId="7" fillId="6" borderId="20" xfId="3" applyNumberFormat="1" applyFont="1" applyFill="1" applyBorder="1"/>
    <xf numFmtId="0" fontId="6" fillId="6" borderId="19" xfId="3" applyFill="1" applyBorder="1"/>
    <xf numFmtId="0" fontId="7" fillId="6" borderId="19" xfId="3" applyFont="1" applyFill="1" applyBorder="1"/>
    <xf numFmtId="164" fontId="7" fillId="6" borderId="19" xfId="3" applyNumberFormat="1" applyFont="1" applyFill="1" applyBorder="1"/>
    <xf numFmtId="165" fontId="0" fillId="0" borderId="0" xfId="1" applyNumberFormat="1" applyFont="1" applyBorder="1"/>
    <xf numFmtId="165" fontId="0" fillId="0" borderId="7" xfId="1" applyNumberFormat="1" applyFont="1" applyBorder="1"/>
    <xf numFmtId="165" fontId="0" fillId="0" borderId="0" xfId="0" applyNumberFormat="1"/>
    <xf numFmtId="0" fontId="0" fillId="8" borderId="9" xfId="0" applyFill="1" applyBorder="1"/>
    <xf numFmtId="0" fontId="0" fillId="9" borderId="18" xfId="0" applyFill="1" applyBorder="1"/>
    <xf numFmtId="0" fontId="3" fillId="6" borderId="0" xfId="3" applyFont="1" applyFill="1"/>
    <xf numFmtId="0" fontId="0" fillId="0" borderId="4" xfId="0" applyBorder="1" applyAlignment="1">
      <alignment vertical="center" wrapText="1"/>
    </xf>
    <xf numFmtId="0" fontId="0" fillId="0" borderId="6" xfId="0" applyBorder="1" applyAlignment="1">
      <alignment vertical="center" wrapText="1"/>
    </xf>
    <xf numFmtId="0" fontId="0" fillId="10" borderId="9" xfId="0" applyFill="1" applyBorder="1"/>
    <xf numFmtId="0" fontId="12" fillId="11" borderId="9" xfId="0" applyFont="1" applyFill="1" applyBorder="1"/>
    <xf numFmtId="0" fontId="10" fillId="12" borderId="0" xfId="0" applyFont="1" applyFill="1"/>
    <xf numFmtId="0" fontId="0" fillId="6" borderId="0" xfId="0" applyFill="1"/>
    <xf numFmtId="43" fontId="6" fillId="6" borderId="0" xfId="1" applyFont="1" applyFill="1"/>
    <xf numFmtId="4" fontId="0" fillId="0" borderId="0" xfId="0" applyNumberFormat="1"/>
    <xf numFmtId="0" fontId="0" fillId="0" borderId="4" xfId="0" applyBorder="1" applyAlignment="1">
      <alignment vertical="center"/>
    </xf>
    <xf numFmtId="0" fontId="0" fillId="0" borderId="6" xfId="0" applyBorder="1" applyAlignment="1">
      <alignment vertical="center"/>
    </xf>
    <xf numFmtId="9" fontId="0" fillId="0" borderId="0" xfId="0" applyNumberFormat="1"/>
    <xf numFmtId="0" fontId="1" fillId="2" borderId="17" xfId="0" applyFont="1" applyFill="1" applyBorder="1" applyAlignment="1">
      <alignment horizontal="left"/>
    </xf>
    <xf numFmtId="1" fontId="0" fillId="0" borderId="15" xfId="0" applyNumberFormat="1" applyBorder="1"/>
    <xf numFmtId="1" fontId="0" fillId="0" borderId="10" xfId="0" applyNumberFormat="1" applyBorder="1"/>
    <xf numFmtId="1" fontId="0" fillId="0" borderId="14" xfId="0" applyNumberFormat="1" applyBorder="1"/>
    <xf numFmtId="0" fontId="0" fillId="0" borderId="10" xfId="0" applyBorder="1"/>
    <xf numFmtId="167" fontId="0" fillId="0" borderId="15" xfId="1" applyNumberFormat="1" applyFont="1" applyBorder="1" applyAlignment="1"/>
    <xf numFmtId="167" fontId="0" fillId="0" borderId="10" xfId="1" applyNumberFormat="1" applyFont="1" applyBorder="1" applyAlignment="1"/>
    <xf numFmtId="0" fontId="0" fillId="0" borderId="7" xfId="0" applyBorder="1" applyAlignment="1">
      <alignment horizontal="left"/>
    </xf>
    <xf numFmtId="1" fontId="0" fillId="0" borderId="26" xfId="1" applyNumberFormat="1" applyFont="1" applyBorder="1" applyAlignment="1"/>
    <xf numFmtId="0" fontId="3" fillId="6" borderId="10" xfId="0" applyFont="1" applyFill="1" applyBorder="1"/>
    <xf numFmtId="0" fontId="0" fillId="6" borderId="19" xfId="0" applyFill="1" applyBorder="1"/>
    <xf numFmtId="0" fontId="3" fillId="6" borderId="14" xfId="0" applyFont="1" applyFill="1" applyBorder="1"/>
    <xf numFmtId="0" fontId="1" fillId="6" borderId="16" xfId="0" applyFont="1" applyFill="1" applyBorder="1"/>
    <xf numFmtId="0" fontId="1" fillId="6" borderId="17" xfId="0" applyFont="1" applyFill="1" applyBorder="1"/>
    <xf numFmtId="0" fontId="1" fillId="6" borderId="15" xfId="0" applyFont="1" applyFill="1" applyBorder="1"/>
    <xf numFmtId="0" fontId="1" fillId="6" borderId="0" xfId="0" applyFont="1" applyFill="1"/>
    <xf numFmtId="2" fontId="16" fillId="0" borderId="22" xfId="0" applyNumberFormat="1" applyFont="1" applyBorder="1" applyAlignment="1">
      <alignment horizontal="right"/>
    </xf>
    <xf numFmtId="43" fontId="10" fillId="6" borderId="0" xfId="1" applyFont="1" applyFill="1"/>
    <xf numFmtId="43" fontId="10" fillId="6" borderId="0" xfId="1" applyFont="1" applyFill="1" applyBorder="1"/>
    <xf numFmtId="2" fontId="16" fillId="6" borderId="0" xfId="0" applyNumberFormat="1" applyFont="1" applyFill="1" applyAlignment="1">
      <alignment horizontal="right"/>
    </xf>
    <xf numFmtId="43" fontId="17" fillId="0" borderId="0" xfId="1" applyFont="1" applyFill="1"/>
    <xf numFmtId="0" fontId="0" fillId="6" borderId="18" xfId="0" applyFill="1" applyBorder="1"/>
    <xf numFmtId="0" fontId="0" fillId="6" borderId="14" xfId="0" applyFill="1" applyBorder="1"/>
    <xf numFmtId="0" fontId="0" fillId="6" borderId="10" xfId="0" applyFill="1" applyBorder="1"/>
    <xf numFmtId="4" fontId="0" fillId="6" borderId="0" xfId="0" applyNumberFormat="1" applyFill="1"/>
    <xf numFmtId="0" fontId="13" fillId="6" borderId="22" xfId="8" applyFill="1" applyBorder="1">
      <alignment vertical="center"/>
    </xf>
    <xf numFmtId="0" fontId="0" fillId="6" borderId="22" xfId="0" applyFill="1" applyBorder="1"/>
    <xf numFmtId="4" fontId="0" fillId="6" borderId="22" xfId="0" applyNumberFormat="1" applyFill="1" applyBorder="1"/>
    <xf numFmtId="0" fontId="3" fillId="6" borderId="0" xfId="0" applyFont="1" applyFill="1"/>
    <xf numFmtId="2" fontId="15" fillId="2" borderId="22" xfId="0" applyNumberFormat="1" applyFont="1" applyFill="1" applyBorder="1"/>
    <xf numFmtId="0" fontId="16" fillId="2" borderId="22" xfId="0" applyFont="1" applyFill="1" applyBorder="1"/>
    <xf numFmtId="0" fontId="16" fillId="14" borderId="22" xfId="0" applyFont="1" applyFill="1" applyBorder="1"/>
    <xf numFmtId="10" fontId="3" fillId="6" borderId="0" xfId="2" applyNumberFormat="1" applyFont="1" applyFill="1" applyBorder="1"/>
    <xf numFmtId="0" fontId="12" fillId="11" borderId="0" xfId="0" applyFont="1" applyFill="1"/>
    <xf numFmtId="0" fontId="10" fillId="11" borderId="0" xfId="0" applyFont="1" applyFill="1"/>
    <xf numFmtId="0" fontId="16" fillId="14" borderId="0" xfId="0" applyFont="1" applyFill="1"/>
    <xf numFmtId="0" fontId="15" fillId="14" borderId="22" xfId="0" applyFont="1" applyFill="1" applyBorder="1"/>
    <xf numFmtId="0" fontId="12" fillId="6" borderId="0" xfId="0" applyFont="1" applyFill="1"/>
    <xf numFmtId="10" fontId="0" fillId="6" borderId="0" xfId="2" applyNumberFormat="1" applyFont="1" applyFill="1"/>
    <xf numFmtId="0" fontId="11" fillId="6" borderId="0" xfId="0" applyFont="1" applyFill="1"/>
    <xf numFmtId="2" fontId="0" fillId="6" borderId="0" xfId="0" applyNumberFormat="1" applyFill="1"/>
    <xf numFmtId="0" fontId="17" fillId="6" borderId="0" xfId="0" applyFont="1" applyFill="1"/>
    <xf numFmtId="0" fontId="10" fillId="6" borderId="0" xfId="0" applyFont="1" applyFill="1"/>
    <xf numFmtId="0" fontId="3" fillId="15" borderId="0" xfId="0" applyFont="1" applyFill="1"/>
    <xf numFmtId="0" fontId="17" fillId="15" borderId="0" xfId="0" applyFont="1" applyFill="1"/>
    <xf numFmtId="0" fontId="16" fillId="2" borderId="0" xfId="0" applyFont="1" applyFill="1" applyAlignment="1">
      <alignment horizontal="left" wrapText="1"/>
    </xf>
    <xf numFmtId="2" fontId="16" fillId="2" borderId="22" xfId="0" applyNumberFormat="1" applyFont="1" applyFill="1" applyBorder="1"/>
    <xf numFmtId="0" fontId="16" fillId="2" borderId="0" xfId="9" applyFont="1" applyFill="1" applyBorder="1" applyAlignment="1">
      <alignment horizontal="left" wrapText="1"/>
    </xf>
    <xf numFmtId="0" fontId="16" fillId="2" borderId="0" xfId="0" applyFont="1" applyFill="1"/>
    <xf numFmtId="0" fontId="15" fillId="2" borderId="14" xfId="0" applyFont="1" applyFill="1" applyBorder="1"/>
    <xf numFmtId="0" fontId="16" fillId="3" borderId="0" xfId="0" applyFont="1" applyFill="1"/>
    <xf numFmtId="0" fontId="16" fillId="3" borderId="22" xfId="0" applyFont="1" applyFill="1" applyBorder="1"/>
    <xf numFmtId="0" fontId="15" fillId="3" borderId="14" xfId="0" applyFont="1" applyFill="1" applyBorder="1"/>
    <xf numFmtId="0" fontId="15" fillId="3" borderId="22" xfId="0" applyFont="1" applyFill="1" applyBorder="1"/>
    <xf numFmtId="0" fontId="16" fillId="16" borderId="0" xfId="0" applyFont="1" applyFill="1"/>
    <xf numFmtId="0" fontId="16" fillId="16" borderId="22" xfId="0" applyFont="1" applyFill="1" applyBorder="1"/>
    <xf numFmtId="0" fontId="15" fillId="16" borderId="14" xfId="0" applyFont="1" applyFill="1" applyBorder="1"/>
    <xf numFmtId="0" fontId="15" fillId="16" borderId="22" xfId="0" applyFont="1" applyFill="1" applyBorder="1"/>
    <xf numFmtId="0" fontId="16" fillId="17" borderId="0" xfId="0" applyFont="1" applyFill="1"/>
    <xf numFmtId="0" fontId="16" fillId="17" borderId="22" xfId="0" applyFont="1" applyFill="1" applyBorder="1"/>
    <xf numFmtId="0" fontId="15" fillId="17" borderId="14" xfId="0" applyFont="1" applyFill="1" applyBorder="1"/>
    <xf numFmtId="0" fontId="15" fillId="17" borderId="22" xfId="0" applyFont="1" applyFill="1" applyBorder="1"/>
    <xf numFmtId="0" fontId="15" fillId="14" borderId="14" xfId="0" applyFont="1" applyFill="1" applyBorder="1"/>
    <xf numFmtId="0" fontId="0" fillId="6" borderId="20" xfId="0" applyFill="1" applyBorder="1"/>
    <xf numFmtId="164" fontId="8" fillId="6" borderId="21" xfId="3" applyNumberFormat="1" applyFont="1" applyFill="1" applyBorder="1"/>
    <xf numFmtId="0" fontId="14" fillId="6" borderId="27" xfId="3" applyFont="1" applyFill="1" applyBorder="1"/>
    <xf numFmtId="0" fontId="14" fillId="6" borderId="27" xfId="3" applyFont="1" applyFill="1" applyBorder="1" applyAlignment="1">
      <alignment horizontal="right"/>
    </xf>
    <xf numFmtId="43" fontId="6" fillId="6" borderId="19" xfId="1" applyFont="1" applyFill="1" applyBorder="1"/>
    <xf numFmtId="0" fontId="0" fillId="6" borderId="0" xfId="0" applyFill="1" applyAlignment="1">
      <alignment vertical="center"/>
    </xf>
    <xf numFmtId="0" fontId="3" fillId="6" borderId="10" xfId="0" applyFont="1" applyFill="1" applyBorder="1" applyAlignment="1">
      <alignment vertical="center" wrapText="1"/>
    </xf>
    <xf numFmtId="0" fontId="12" fillId="11" borderId="9" xfId="0" applyFont="1" applyFill="1" applyBorder="1" applyAlignment="1">
      <alignment vertical="center"/>
    </xf>
    <xf numFmtId="10" fontId="0" fillId="6" borderId="19" xfId="0" applyNumberFormat="1" applyFill="1" applyBorder="1"/>
    <xf numFmtId="0" fontId="3" fillId="6" borderId="20" xfId="0" applyFont="1" applyFill="1" applyBorder="1"/>
    <xf numFmtId="0" fontId="0" fillId="0" borderId="9" xfId="0" applyBorder="1"/>
    <xf numFmtId="0" fontId="1" fillId="18" borderId="11" xfId="0" applyFont="1" applyFill="1" applyBorder="1"/>
    <xf numFmtId="0" fontId="1" fillId="18" borderId="11" xfId="0" applyFont="1" applyFill="1" applyBorder="1" applyAlignment="1">
      <alignment wrapText="1"/>
    </xf>
    <xf numFmtId="0" fontId="1" fillId="18" borderId="15" xfId="0" applyFont="1" applyFill="1" applyBorder="1" applyAlignment="1">
      <alignment wrapText="1"/>
    </xf>
    <xf numFmtId="0" fontId="0" fillId="18" borderId="0" xfId="0" applyFill="1"/>
    <xf numFmtId="43" fontId="17" fillId="6" borderId="0" xfId="1" applyFont="1" applyFill="1"/>
    <xf numFmtId="164" fontId="6" fillId="6" borderId="0" xfId="3" applyNumberFormat="1" applyFill="1"/>
    <xf numFmtId="0" fontId="1" fillId="0" borderId="0" xfId="0" applyFont="1"/>
    <xf numFmtId="168" fontId="0" fillId="0" borderId="29" xfId="1" applyNumberFormat="1" applyFont="1" applyBorder="1"/>
    <xf numFmtId="168" fontId="0" fillId="0" borderId="30" xfId="1" applyNumberFormat="1" applyFont="1" applyBorder="1"/>
    <xf numFmtId="168" fontId="0" fillId="0" borderId="31" xfId="1" applyNumberFormat="1" applyFont="1" applyBorder="1"/>
    <xf numFmtId="168" fontId="0" fillId="0" borderId="32" xfId="1" applyNumberFormat="1" applyFont="1" applyBorder="1"/>
    <xf numFmtId="168" fontId="0" fillId="0" borderId="28" xfId="1" applyNumberFormat="1" applyFont="1" applyBorder="1"/>
    <xf numFmtId="168" fontId="0" fillId="0" borderId="33" xfId="1" applyNumberFormat="1" applyFont="1" applyBorder="1"/>
    <xf numFmtId="168" fontId="0" fillId="0" borderId="32" xfId="1" applyNumberFormat="1" applyFont="1" applyBorder="1" applyAlignment="1">
      <alignment horizontal="right"/>
    </xf>
    <xf numFmtId="168" fontId="0" fillId="0" borderId="28" xfId="1" applyNumberFormat="1" applyFont="1" applyBorder="1" applyAlignment="1">
      <alignment horizontal="left"/>
    </xf>
    <xf numFmtId="168" fontId="0" fillId="0" borderId="34" xfId="1" applyNumberFormat="1" applyFont="1" applyBorder="1"/>
    <xf numFmtId="168" fontId="0" fillId="0" borderId="35" xfId="1" applyNumberFormat="1" applyFont="1" applyBorder="1"/>
    <xf numFmtId="168" fontId="0" fillId="0" borderId="36" xfId="1" applyNumberFormat="1" applyFont="1" applyBorder="1"/>
    <xf numFmtId="168" fontId="0" fillId="0" borderId="37" xfId="1" applyNumberFormat="1" applyFont="1" applyBorder="1"/>
    <xf numFmtId="168" fontId="0" fillId="0" borderId="38" xfId="1" applyNumberFormat="1" applyFont="1" applyBorder="1"/>
    <xf numFmtId="168" fontId="0" fillId="0" borderId="39" xfId="1" applyNumberFormat="1" applyFont="1" applyBorder="1"/>
    <xf numFmtId="0" fontId="3" fillId="0" borderId="17" xfId="0" applyFont="1" applyBorder="1" applyAlignment="1">
      <alignment horizontal="left"/>
    </xf>
    <xf numFmtId="0" fontId="3" fillId="0" borderId="17" xfId="0" applyFont="1" applyBorder="1"/>
    <xf numFmtId="1" fontId="3" fillId="0" borderId="15" xfId="0" applyNumberFormat="1" applyFont="1" applyBorder="1" applyAlignment="1">
      <alignment horizontal="right"/>
    </xf>
    <xf numFmtId="0" fontId="3" fillId="0" borderId="0" xfId="0" applyFont="1" applyAlignment="1">
      <alignment horizontal="left"/>
    </xf>
    <xf numFmtId="0" fontId="3" fillId="0" borderId="0" xfId="0" applyFont="1"/>
    <xf numFmtId="1" fontId="3" fillId="0" borderId="10" xfId="0" applyNumberFormat="1" applyFont="1" applyBorder="1" applyAlignment="1">
      <alignment horizontal="right"/>
    </xf>
    <xf numFmtId="0" fontId="3" fillId="0" borderId="19" xfId="0" applyFont="1" applyBorder="1" applyAlignment="1">
      <alignment horizontal="left"/>
    </xf>
    <xf numFmtId="0" fontId="3" fillId="0" borderId="19" xfId="0" applyFont="1" applyBorder="1"/>
    <xf numFmtId="1" fontId="3" fillId="0" borderId="14" xfId="0" applyNumberFormat="1" applyFont="1" applyBorder="1" applyAlignment="1">
      <alignment horizontal="right"/>
    </xf>
    <xf numFmtId="168" fontId="0" fillId="0" borderId="0" xfId="1" applyNumberFormat="1" applyFont="1"/>
    <xf numFmtId="168" fontId="0" fillId="0" borderId="17" xfId="1" applyNumberFormat="1" applyFont="1" applyBorder="1" applyAlignment="1">
      <alignment horizontal="right"/>
    </xf>
    <xf numFmtId="168" fontId="0" fillId="0" borderId="0" xfId="1" applyNumberFormat="1" applyFont="1" applyBorder="1" applyAlignment="1">
      <alignment horizontal="right"/>
    </xf>
    <xf numFmtId="168" fontId="0" fillId="0" borderId="19" xfId="1" applyNumberFormat="1" applyFont="1" applyBorder="1" applyAlignment="1">
      <alignment horizontal="right"/>
    </xf>
    <xf numFmtId="49" fontId="1" fillId="5" borderId="17" xfId="1" applyNumberFormat="1" applyFont="1" applyFill="1" applyBorder="1" applyAlignment="1">
      <alignment wrapText="1"/>
    </xf>
    <xf numFmtId="168" fontId="3" fillId="0" borderId="0" xfId="1" applyNumberFormat="1" applyFont="1" applyBorder="1" applyAlignment="1">
      <alignment horizontal="right"/>
    </xf>
    <xf numFmtId="168" fontId="3" fillId="0" borderId="19" xfId="1" applyNumberFormat="1" applyFont="1" applyBorder="1" applyAlignment="1">
      <alignment horizontal="right"/>
    </xf>
    <xf numFmtId="168" fontId="3" fillId="0" borderId="17" xfId="1" applyNumberFormat="1" applyFont="1" applyBorder="1" applyAlignment="1">
      <alignment horizontal="right"/>
    </xf>
    <xf numFmtId="0" fontId="0" fillId="0" borderId="0" xfId="0" applyAlignment="1">
      <alignment vertical="center" wrapText="1"/>
    </xf>
    <xf numFmtId="0" fontId="3" fillId="6" borderId="19" xfId="0" applyFont="1" applyFill="1" applyBorder="1"/>
    <xf numFmtId="168" fontId="3" fillId="0" borderId="32" xfId="1" applyNumberFormat="1" applyFont="1" applyBorder="1"/>
    <xf numFmtId="168" fontId="3" fillId="0" borderId="37" xfId="1" applyNumberFormat="1" applyFont="1" applyBorder="1"/>
    <xf numFmtId="168" fontId="3" fillId="0" borderId="38" xfId="1" applyNumberFormat="1" applyFont="1" applyBorder="1"/>
    <xf numFmtId="168" fontId="3" fillId="0" borderId="28" xfId="1" applyNumberFormat="1" applyFont="1" applyBorder="1"/>
    <xf numFmtId="168" fontId="3" fillId="0" borderId="34" xfId="1" applyNumberFormat="1" applyFont="1" applyBorder="1"/>
    <xf numFmtId="168" fontId="3" fillId="0" borderId="35" xfId="1" applyNumberFormat="1" applyFont="1" applyBorder="1"/>
    <xf numFmtId="0" fontId="0" fillId="6" borderId="20" xfId="0" applyFill="1" applyBorder="1" applyAlignment="1">
      <alignment horizontal="center"/>
    </xf>
    <xf numFmtId="0" fontId="0" fillId="0" borderId="9" xfId="0" applyBorder="1" applyAlignment="1">
      <alignment horizontal="left" vertical="center"/>
    </xf>
    <xf numFmtId="0" fontId="0" fillId="0" borderId="18" xfId="0" applyBorder="1" applyAlignment="1">
      <alignment horizontal="left" vertical="center"/>
    </xf>
    <xf numFmtId="0" fontId="0" fillId="0" borderId="16" xfId="0" applyBorder="1" applyAlignment="1">
      <alignment horizontal="left"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5" xfId="0" applyBorder="1" applyAlignment="1">
      <alignment horizontal="left" vertical="center"/>
    </xf>
    <xf numFmtId="0" fontId="0" fillId="0" borderId="16" xfId="0" applyBorder="1" applyAlignment="1">
      <alignment horizontal="left" vertical="center" wrapText="1"/>
    </xf>
    <xf numFmtId="0" fontId="0" fillId="0" borderId="9" xfId="0" applyBorder="1" applyAlignment="1">
      <alignment horizontal="left" vertical="center" wrapText="1"/>
    </xf>
    <xf numFmtId="0" fontId="0" fillId="0" borderId="18" xfId="0" applyBorder="1" applyAlignment="1">
      <alignment horizontal="left"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3" fillId="0" borderId="16" xfId="0" applyFont="1" applyBorder="1" applyAlignment="1">
      <alignment horizontal="left" vertical="center"/>
    </xf>
    <xf numFmtId="0" fontId="3" fillId="0" borderId="9" xfId="0" applyFont="1" applyBorder="1" applyAlignment="1">
      <alignment horizontal="left" vertical="center"/>
    </xf>
    <xf numFmtId="0" fontId="3" fillId="0" borderId="18" xfId="0" applyFont="1" applyBorder="1" applyAlignment="1">
      <alignment horizontal="left" vertical="center"/>
    </xf>
    <xf numFmtId="0" fontId="17" fillId="14" borderId="17" xfId="0" applyFont="1" applyFill="1" applyBorder="1" applyAlignment="1">
      <alignment horizontal="center" vertical="center"/>
    </xf>
    <xf numFmtId="0" fontId="17" fillId="14" borderId="0" xfId="0" applyFont="1" applyFill="1" applyAlignment="1">
      <alignment horizontal="center" vertical="center"/>
    </xf>
    <xf numFmtId="0" fontId="17" fillId="14" borderId="19" xfId="0" applyFont="1" applyFill="1" applyBorder="1" applyAlignment="1">
      <alignment horizontal="center" vertical="center"/>
    </xf>
    <xf numFmtId="0" fontId="17" fillId="17" borderId="17" xfId="0" applyFont="1" applyFill="1" applyBorder="1" applyAlignment="1">
      <alignment horizontal="center" vertical="center"/>
    </xf>
    <xf numFmtId="0" fontId="17" fillId="17" borderId="19" xfId="0" applyFont="1" applyFill="1" applyBorder="1" applyAlignment="1">
      <alignment horizontal="center" vertical="center"/>
    </xf>
    <xf numFmtId="0" fontId="17" fillId="16" borderId="17" xfId="0" applyFont="1" applyFill="1" applyBorder="1" applyAlignment="1">
      <alignment horizontal="center" vertical="center"/>
    </xf>
    <xf numFmtId="0" fontId="17" fillId="16" borderId="19"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0" xfId="0" applyFont="1" applyFill="1" applyAlignment="1">
      <alignment horizontal="center" vertical="center"/>
    </xf>
    <xf numFmtId="0" fontId="17" fillId="3" borderId="19" xfId="0" applyFont="1" applyFill="1" applyBorder="1" applyAlignment="1">
      <alignment horizontal="center" vertical="center"/>
    </xf>
    <xf numFmtId="0" fontId="17" fillId="2" borderId="0" xfId="0" applyFont="1" applyFill="1" applyAlignment="1">
      <alignment horizontal="center" vertical="center"/>
    </xf>
    <xf numFmtId="0" fontId="17" fillId="2" borderId="19" xfId="0" applyFont="1" applyFill="1" applyBorder="1" applyAlignment="1">
      <alignment horizontal="center" vertical="center"/>
    </xf>
  </cellXfs>
  <cellStyles count="10">
    <cellStyle name="Comma" xfId="1" builtinId="3"/>
    <cellStyle name="Comma 2" xfId="4" xr:uid="{A6FE1FAF-50DB-4BFD-8467-6FB99B6B2740}"/>
    <cellStyle name="Normal" xfId="0" builtinId="0"/>
    <cellStyle name="Normal 2" xfId="3" xr:uid="{D8270AB4-B9C9-4387-98DA-0212FA9C6EC7}"/>
    <cellStyle name="Normal 2 2" xfId="6" xr:uid="{F2DEA4CA-7995-409E-984A-7D3745554F2B}"/>
    <cellStyle name="Normal_ag" xfId="9" xr:uid="{F7C57312-B4B8-4ADC-93F4-DA8CEF509F1F}"/>
    <cellStyle name="Percent" xfId="2" builtinId="5"/>
    <cellStyle name="Percent 2" xfId="5" xr:uid="{BC7FEC97-70E9-492C-85CD-13E9C990CB9F}"/>
    <cellStyle name="Table Index" xfId="8" xr:uid="{1AF15313-DDA9-4D80-A728-0476790C229D}"/>
    <cellStyle name="Table Sub-Header" xfId="7" xr:uid="{EF96AEE0-BD1B-42B7-8F1D-A62A285F7E19}"/>
  </cellStyles>
  <dxfs count="1">
    <dxf>
      <font>
        <color rgb="FF9C0006"/>
      </font>
      <fill>
        <patternFill>
          <bgColor rgb="FFFFC7CE"/>
        </patternFill>
      </fill>
    </dxf>
  </dxfs>
  <tableStyles count="0" defaultTableStyle="TableStyleMedium2" defaultPivotStyle="PivotStyleLight16"/>
  <colors>
    <mruColors>
      <color rgb="FFFF9900"/>
      <color rgb="FF948A54"/>
      <color rgb="FFAF7E00"/>
      <color rgb="FFBFBFBF"/>
      <color rgb="FFC4BD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'Emissions Overview'!$B$49</c:f>
              <c:strCache>
                <c:ptCount val="1"/>
                <c:pt idx="0">
                  <c:v>NWL</c:v>
                </c:pt>
              </c:strCache>
            </c:strRef>
          </c:tx>
          <c:spPr>
            <a:solidFill>
              <a:schemeClr val="accent4"/>
            </a:solidFill>
            <a:ln>
              <a:noFill/>
            </a:ln>
            <a:effectLst/>
          </c:spPr>
          <c:invertIfNegative val="0"/>
          <c:cat>
            <c:strRef>
              <c:f>'Emissions Overview'!$C$39:$D$39</c:f>
              <c:strCache>
                <c:ptCount val="2"/>
                <c:pt idx="0">
                  <c:v>PATHWAYS</c:v>
                </c:pt>
                <c:pt idx="1">
                  <c:v>NC GHG Inventory</c:v>
                </c:pt>
              </c:strCache>
            </c:strRef>
          </c:cat>
          <c:val>
            <c:numRef>
              <c:f>'Emissions Overview'!$C$49:$D$49</c:f>
              <c:numCache>
                <c:formatCode>_(* #,##0.00_);_(* \(#,##0.00\);_(* "-"??_);_(@_)</c:formatCode>
                <c:ptCount val="2"/>
                <c:pt idx="0">
                  <c:v>-42.13</c:v>
                </c:pt>
                <c:pt idx="1">
                  <c:v>-42.130071798142176</c:v>
                </c:pt>
              </c:numCache>
            </c:numRef>
          </c:val>
          <c:extLst>
            <c:ext xmlns:c16="http://schemas.microsoft.com/office/drawing/2014/chart" uri="{C3380CC4-5D6E-409C-BE32-E72D297353CC}">
              <c16:uniqueId val="{00000034-FE75-4917-911B-35EEDE00DD7C}"/>
            </c:ext>
          </c:extLst>
        </c:ser>
        <c:ser>
          <c:idx val="0"/>
          <c:order val="1"/>
          <c:tx>
            <c:strRef>
              <c:f>'Emissions Overview'!$B$40</c:f>
              <c:strCache>
                <c:ptCount val="1"/>
                <c:pt idx="0">
                  <c:v>Waste</c:v>
                </c:pt>
              </c:strCache>
            </c:strRef>
          </c:tx>
          <c:spPr>
            <a:solidFill>
              <a:srgbClr val="FF0000"/>
            </a:solidFill>
            <a:ln>
              <a:noFill/>
            </a:ln>
            <a:effectLst/>
          </c:spPr>
          <c:invertIfNegative val="0"/>
          <c:cat>
            <c:strRef>
              <c:f>'Emissions Overview'!$C$39:$D$39</c:f>
              <c:strCache>
                <c:ptCount val="2"/>
                <c:pt idx="0">
                  <c:v>PATHWAYS</c:v>
                </c:pt>
                <c:pt idx="1">
                  <c:v>NC GHG Inventory</c:v>
                </c:pt>
              </c:strCache>
            </c:strRef>
          </c:cat>
          <c:val>
            <c:numRef>
              <c:f>'Emissions Overview'!$C$40:$D$40</c:f>
              <c:numCache>
                <c:formatCode>_(* #,##0.00_);_(* \(#,##0.00\);_(* "-"??_);_(@_)</c:formatCode>
                <c:ptCount val="2"/>
                <c:pt idx="0">
                  <c:v>8.93</c:v>
                </c:pt>
                <c:pt idx="1">
                  <c:v>8.9435188780813561</c:v>
                </c:pt>
              </c:numCache>
            </c:numRef>
          </c:val>
          <c:extLst>
            <c:ext xmlns:c16="http://schemas.microsoft.com/office/drawing/2014/chart" uri="{C3380CC4-5D6E-409C-BE32-E72D297353CC}">
              <c16:uniqueId val="{00000022-FE75-4917-911B-35EEDE00DD7C}"/>
            </c:ext>
          </c:extLst>
        </c:ser>
        <c:ser>
          <c:idx val="9"/>
          <c:order val="2"/>
          <c:tx>
            <c:strRef>
              <c:f>'Emissions Overview'!$B$41</c:f>
              <c:strCache>
                <c:ptCount val="1"/>
                <c:pt idx="0">
                  <c:v>Oil &amp; Gas Systems</c:v>
                </c:pt>
              </c:strCache>
            </c:strRef>
          </c:tx>
          <c:spPr>
            <a:solidFill>
              <a:schemeClr val="accent3">
                <a:lumMod val="50000"/>
              </a:schemeClr>
            </a:solidFill>
            <a:ln>
              <a:noFill/>
            </a:ln>
            <a:effectLst/>
          </c:spPr>
          <c:invertIfNegative val="0"/>
          <c:cat>
            <c:strRef>
              <c:f>'Emissions Overview'!$C$39:$D$39</c:f>
              <c:strCache>
                <c:ptCount val="2"/>
                <c:pt idx="0">
                  <c:v>PATHWAYS</c:v>
                </c:pt>
                <c:pt idx="1">
                  <c:v>NC GHG Inventory</c:v>
                </c:pt>
              </c:strCache>
            </c:strRef>
          </c:cat>
          <c:val>
            <c:numRef>
              <c:f>'Emissions Overview'!$C$41:$D$41</c:f>
              <c:numCache>
                <c:formatCode>_(* #,##0.00_);_(* \(#,##0.00\);_(* "-"??_);_(@_)</c:formatCode>
                <c:ptCount val="2"/>
                <c:pt idx="0">
                  <c:v>1.37</c:v>
                </c:pt>
                <c:pt idx="1">
                  <c:v>1.3682709586363622</c:v>
                </c:pt>
              </c:numCache>
            </c:numRef>
          </c:val>
          <c:extLst>
            <c:ext xmlns:c16="http://schemas.microsoft.com/office/drawing/2014/chart" uri="{C3380CC4-5D6E-409C-BE32-E72D297353CC}">
              <c16:uniqueId val="{00000024-FE75-4917-911B-35EEDE00DD7C}"/>
            </c:ext>
          </c:extLst>
        </c:ser>
        <c:ser>
          <c:idx val="8"/>
          <c:order val="3"/>
          <c:tx>
            <c:strRef>
              <c:f>'Emissions Overview'!$B$42</c:f>
              <c:strCache>
                <c:ptCount val="1"/>
                <c:pt idx="0">
                  <c:v>IPPU</c:v>
                </c:pt>
              </c:strCache>
            </c:strRef>
          </c:tx>
          <c:spPr>
            <a:solidFill>
              <a:schemeClr val="accent3">
                <a:lumMod val="60000"/>
                <a:lumOff val="40000"/>
              </a:schemeClr>
            </a:solidFill>
            <a:ln>
              <a:noFill/>
            </a:ln>
            <a:effectLst/>
          </c:spPr>
          <c:invertIfNegative val="0"/>
          <c:cat>
            <c:strRef>
              <c:f>'Emissions Overview'!$C$39:$D$39</c:f>
              <c:strCache>
                <c:ptCount val="2"/>
                <c:pt idx="0">
                  <c:v>PATHWAYS</c:v>
                </c:pt>
                <c:pt idx="1">
                  <c:v>NC GHG Inventory</c:v>
                </c:pt>
              </c:strCache>
            </c:strRef>
          </c:cat>
          <c:val>
            <c:numRef>
              <c:f>'Emissions Overview'!$C$42:$D$42</c:f>
              <c:numCache>
                <c:formatCode>_(* #,##0.00_);_(* \(#,##0.00\);_(* "-"??_);_(@_)</c:formatCode>
                <c:ptCount val="2"/>
                <c:pt idx="0">
                  <c:v>7.73</c:v>
                </c:pt>
                <c:pt idx="1">
                  <c:v>7.7321846775419134</c:v>
                </c:pt>
              </c:numCache>
            </c:numRef>
          </c:val>
          <c:extLst>
            <c:ext xmlns:c16="http://schemas.microsoft.com/office/drawing/2014/chart" uri="{C3380CC4-5D6E-409C-BE32-E72D297353CC}">
              <c16:uniqueId val="{00000026-FE75-4917-911B-35EEDE00DD7C}"/>
            </c:ext>
          </c:extLst>
        </c:ser>
        <c:ser>
          <c:idx val="7"/>
          <c:order val="4"/>
          <c:tx>
            <c:strRef>
              <c:f>'Emissions Overview'!$B$43</c:f>
              <c:strCache>
                <c:ptCount val="1"/>
                <c:pt idx="0">
                  <c:v>Agriculture</c:v>
                </c:pt>
              </c:strCache>
            </c:strRef>
          </c:tx>
          <c:spPr>
            <a:solidFill>
              <a:schemeClr val="accent3"/>
            </a:solidFill>
            <a:ln>
              <a:noFill/>
            </a:ln>
            <a:effectLst/>
          </c:spPr>
          <c:invertIfNegative val="0"/>
          <c:cat>
            <c:strRef>
              <c:f>'Emissions Overview'!$C$39:$D$39</c:f>
              <c:strCache>
                <c:ptCount val="2"/>
                <c:pt idx="0">
                  <c:v>PATHWAYS</c:v>
                </c:pt>
                <c:pt idx="1">
                  <c:v>NC GHG Inventory</c:v>
                </c:pt>
              </c:strCache>
            </c:strRef>
          </c:cat>
          <c:val>
            <c:numRef>
              <c:f>'Emissions Overview'!$C$43:$D$43</c:f>
              <c:numCache>
                <c:formatCode>_(* #,##0.00_);_(* \(#,##0.00\);_(* "-"??_);_(@_)</c:formatCode>
                <c:ptCount val="2"/>
                <c:pt idx="0">
                  <c:v>10.52</c:v>
                </c:pt>
                <c:pt idx="1">
                  <c:v>10.521233899628484</c:v>
                </c:pt>
              </c:numCache>
            </c:numRef>
          </c:val>
          <c:extLst>
            <c:ext xmlns:c16="http://schemas.microsoft.com/office/drawing/2014/chart" uri="{C3380CC4-5D6E-409C-BE32-E72D297353CC}">
              <c16:uniqueId val="{00000028-FE75-4917-911B-35EEDE00DD7C}"/>
            </c:ext>
          </c:extLst>
        </c:ser>
        <c:ser>
          <c:idx val="6"/>
          <c:order val="5"/>
          <c:tx>
            <c:strRef>
              <c:f>'Emissions Overview'!$B$44</c:f>
              <c:strCache>
                <c:ptCount val="1"/>
                <c:pt idx="0">
                  <c:v>Transportation</c:v>
                </c:pt>
              </c:strCache>
            </c:strRef>
          </c:tx>
          <c:spPr>
            <a:solidFill>
              <a:schemeClr val="accent4">
                <a:lumMod val="60000"/>
                <a:lumOff val="40000"/>
              </a:schemeClr>
            </a:solidFill>
            <a:ln>
              <a:noFill/>
            </a:ln>
            <a:effectLst/>
          </c:spPr>
          <c:invertIfNegative val="0"/>
          <c:cat>
            <c:strRef>
              <c:f>'Emissions Overview'!$C$39:$D$39</c:f>
              <c:strCache>
                <c:ptCount val="2"/>
                <c:pt idx="0">
                  <c:v>PATHWAYS</c:v>
                </c:pt>
                <c:pt idx="1">
                  <c:v>NC GHG Inventory</c:v>
                </c:pt>
              </c:strCache>
            </c:strRef>
          </c:cat>
          <c:val>
            <c:numRef>
              <c:f>'Emissions Overview'!$C$44:$D$44</c:f>
              <c:numCache>
                <c:formatCode>_(* #,##0.00_);_(* \(#,##0.00\);_(* "-"??_);_(@_)</c:formatCode>
                <c:ptCount val="2"/>
                <c:pt idx="0">
                  <c:v>57.36</c:v>
                </c:pt>
                <c:pt idx="1">
                  <c:v>57.314781221465104</c:v>
                </c:pt>
              </c:numCache>
            </c:numRef>
          </c:val>
          <c:extLst>
            <c:ext xmlns:c16="http://schemas.microsoft.com/office/drawing/2014/chart" uri="{C3380CC4-5D6E-409C-BE32-E72D297353CC}">
              <c16:uniqueId val="{0000002A-FE75-4917-911B-35EEDE00DD7C}"/>
            </c:ext>
          </c:extLst>
        </c:ser>
        <c:ser>
          <c:idx val="5"/>
          <c:order val="6"/>
          <c:tx>
            <c:strRef>
              <c:f>'Emissions Overview'!$B$45</c:f>
              <c:strCache>
                <c:ptCount val="1"/>
                <c:pt idx="0">
                  <c:v>Industrial</c:v>
                </c:pt>
              </c:strCache>
            </c:strRef>
          </c:tx>
          <c:spPr>
            <a:solidFill>
              <a:srgbClr val="FF9900"/>
            </a:solidFill>
            <a:ln>
              <a:noFill/>
            </a:ln>
            <a:effectLst/>
          </c:spPr>
          <c:invertIfNegative val="0"/>
          <c:cat>
            <c:strRef>
              <c:f>'Emissions Overview'!$C$39:$D$39</c:f>
              <c:strCache>
                <c:ptCount val="2"/>
                <c:pt idx="0">
                  <c:v>PATHWAYS</c:v>
                </c:pt>
                <c:pt idx="1">
                  <c:v>NC GHG Inventory</c:v>
                </c:pt>
              </c:strCache>
            </c:strRef>
          </c:cat>
          <c:val>
            <c:numRef>
              <c:f>'Emissions Overview'!$C$45:$D$45</c:f>
              <c:numCache>
                <c:formatCode>_(* #,##0.00_);_(* \(#,##0.00\);_(* "-"??_);_(@_)</c:formatCode>
                <c:ptCount val="2"/>
                <c:pt idx="0">
                  <c:v>11.020000000000001</c:v>
                </c:pt>
                <c:pt idx="1">
                  <c:v>10.425622570857184</c:v>
                </c:pt>
              </c:numCache>
            </c:numRef>
          </c:val>
          <c:extLst>
            <c:ext xmlns:c16="http://schemas.microsoft.com/office/drawing/2014/chart" uri="{C3380CC4-5D6E-409C-BE32-E72D297353CC}">
              <c16:uniqueId val="{0000002C-FE75-4917-911B-35EEDE00DD7C}"/>
            </c:ext>
          </c:extLst>
        </c:ser>
        <c:ser>
          <c:idx val="4"/>
          <c:order val="7"/>
          <c:tx>
            <c:strRef>
              <c:f>'Emissions Overview'!$B$46</c:f>
              <c:strCache>
                <c:ptCount val="1"/>
                <c:pt idx="0">
                  <c:v>Commercial</c:v>
                </c:pt>
              </c:strCache>
            </c:strRef>
          </c:tx>
          <c:spPr>
            <a:solidFill>
              <a:schemeClr val="accent2">
                <a:lumMod val="20000"/>
                <a:lumOff val="80000"/>
              </a:schemeClr>
            </a:solidFill>
            <a:ln>
              <a:noFill/>
            </a:ln>
            <a:effectLst/>
          </c:spPr>
          <c:invertIfNegative val="0"/>
          <c:cat>
            <c:strRef>
              <c:f>'Emissions Overview'!$C$39:$D$39</c:f>
              <c:strCache>
                <c:ptCount val="2"/>
                <c:pt idx="0">
                  <c:v>PATHWAYS</c:v>
                </c:pt>
                <c:pt idx="1">
                  <c:v>NC GHG Inventory</c:v>
                </c:pt>
              </c:strCache>
            </c:strRef>
          </c:cat>
          <c:val>
            <c:numRef>
              <c:f>'Emissions Overview'!$C$46:$D$46</c:f>
              <c:numCache>
                <c:formatCode>_(* #,##0.00_);_(* \(#,##0.00\);_(* "-"??_);_(@_)</c:formatCode>
                <c:ptCount val="2"/>
                <c:pt idx="0">
                  <c:v>5.2099999999999991</c:v>
                </c:pt>
                <c:pt idx="1">
                  <c:v>5.2233756254165105</c:v>
                </c:pt>
              </c:numCache>
            </c:numRef>
          </c:val>
          <c:extLst>
            <c:ext xmlns:c16="http://schemas.microsoft.com/office/drawing/2014/chart" uri="{C3380CC4-5D6E-409C-BE32-E72D297353CC}">
              <c16:uniqueId val="{0000002E-FE75-4917-911B-35EEDE00DD7C}"/>
            </c:ext>
          </c:extLst>
        </c:ser>
        <c:ser>
          <c:idx val="3"/>
          <c:order val="8"/>
          <c:tx>
            <c:strRef>
              <c:f>'Emissions Overview'!$B$47</c:f>
              <c:strCache>
                <c:ptCount val="1"/>
                <c:pt idx="0">
                  <c:v>Residential</c:v>
                </c:pt>
              </c:strCache>
            </c:strRef>
          </c:tx>
          <c:spPr>
            <a:solidFill>
              <a:schemeClr val="accent2">
                <a:lumMod val="60000"/>
                <a:lumOff val="40000"/>
              </a:schemeClr>
            </a:solidFill>
            <a:ln>
              <a:noFill/>
            </a:ln>
            <a:effectLst/>
          </c:spPr>
          <c:invertIfNegative val="0"/>
          <c:cat>
            <c:strRef>
              <c:f>'Emissions Overview'!$C$39:$D$39</c:f>
              <c:strCache>
                <c:ptCount val="2"/>
                <c:pt idx="0">
                  <c:v>PATHWAYS</c:v>
                </c:pt>
                <c:pt idx="1">
                  <c:v>NC GHG Inventory</c:v>
                </c:pt>
              </c:strCache>
            </c:strRef>
          </c:cat>
          <c:val>
            <c:numRef>
              <c:f>'Emissions Overview'!$C$47:$D$47</c:f>
              <c:numCache>
                <c:formatCode>_(* #,##0.00_);_(* \(#,##0.00\);_(* "-"??_);_(@_)</c:formatCode>
                <c:ptCount val="2"/>
                <c:pt idx="0">
                  <c:v>5.5099999999999989</c:v>
                </c:pt>
                <c:pt idx="1">
                  <c:v>5.6354581988916594</c:v>
                </c:pt>
              </c:numCache>
            </c:numRef>
          </c:val>
          <c:extLst>
            <c:ext xmlns:c16="http://schemas.microsoft.com/office/drawing/2014/chart" uri="{C3380CC4-5D6E-409C-BE32-E72D297353CC}">
              <c16:uniqueId val="{00000030-FE75-4917-911B-35EEDE00DD7C}"/>
            </c:ext>
          </c:extLst>
        </c:ser>
        <c:ser>
          <c:idx val="2"/>
          <c:order val="9"/>
          <c:tx>
            <c:strRef>
              <c:f>'Emissions Overview'!$B$48</c:f>
              <c:strCache>
                <c:ptCount val="1"/>
                <c:pt idx="0">
                  <c:v>Electric Power</c:v>
                </c:pt>
              </c:strCache>
            </c:strRef>
          </c:tx>
          <c:spPr>
            <a:solidFill>
              <a:schemeClr val="accent1"/>
            </a:solidFill>
            <a:ln>
              <a:noFill/>
            </a:ln>
            <a:effectLst/>
          </c:spPr>
          <c:invertIfNegative val="0"/>
          <c:cat>
            <c:strRef>
              <c:f>'Emissions Overview'!$C$39:$D$39</c:f>
              <c:strCache>
                <c:ptCount val="2"/>
                <c:pt idx="0">
                  <c:v>PATHWAYS</c:v>
                </c:pt>
                <c:pt idx="1">
                  <c:v>NC GHG Inventory</c:v>
                </c:pt>
              </c:strCache>
            </c:strRef>
          </c:cat>
          <c:val>
            <c:numRef>
              <c:f>'Emissions Overview'!$C$48:$D$48</c:f>
              <c:numCache>
                <c:formatCode>_(* #,##0.00_);_(* \(#,##0.00\);_(* "-"??_);_(@_)</c:formatCode>
                <c:ptCount val="2"/>
                <c:pt idx="0">
                  <c:v>52.318027692057605</c:v>
                </c:pt>
                <c:pt idx="1">
                  <c:v>52.318027692057605</c:v>
                </c:pt>
              </c:numCache>
            </c:numRef>
          </c:val>
          <c:extLst>
            <c:ext xmlns:c16="http://schemas.microsoft.com/office/drawing/2014/chart" uri="{C3380CC4-5D6E-409C-BE32-E72D297353CC}">
              <c16:uniqueId val="{00000032-FE75-4917-911B-35EEDE00DD7C}"/>
            </c:ext>
          </c:extLst>
        </c:ser>
        <c:dLbls>
          <c:showLegendKey val="0"/>
          <c:showVal val="0"/>
          <c:showCatName val="0"/>
          <c:showSerName val="0"/>
          <c:showPercent val="0"/>
          <c:showBubbleSize val="0"/>
        </c:dLbls>
        <c:gapWidth val="55"/>
        <c:overlap val="100"/>
        <c:axId val="1327696319"/>
        <c:axId val="1327707135"/>
      </c:barChart>
      <c:catAx>
        <c:axId val="1327696319"/>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327707135"/>
        <c:crosses val="autoZero"/>
        <c:auto val="1"/>
        <c:lblAlgn val="ctr"/>
        <c:lblOffset val="100"/>
        <c:noMultiLvlLbl val="0"/>
      </c:catAx>
      <c:valAx>
        <c:axId val="1327707135"/>
        <c:scaling>
          <c:orientation val="minMax"/>
          <c:min val="-50"/>
        </c:scaling>
        <c:delete val="0"/>
        <c:axPos val="l"/>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a:t>GHG Emissions (MMT CO2e)</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327696319"/>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r>
              <a:rPr lang="en-US"/>
              <a:t>Electric Sector Emissions</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en-US"/>
        </a:p>
      </c:txPr>
    </c:title>
    <c:autoTitleDeleted val="0"/>
    <c:plotArea>
      <c:layout/>
      <c:areaChart>
        <c:grouping val="stacked"/>
        <c:varyColors val="0"/>
        <c:ser>
          <c:idx val="0"/>
          <c:order val="0"/>
          <c:tx>
            <c:strRef>
              <c:f>Electricity!$A$2</c:f>
              <c:strCache>
                <c:ptCount val="1"/>
                <c:pt idx="0">
                  <c:v> Electric Emissions (MMT CO2e) </c:v>
                </c:pt>
              </c:strCache>
            </c:strRef>
          </c:tx>
          <c:spPr>
            <a:solidFill>
              <a:schemeClr val="accent1"/>
            </a:solidFill>
            <a:ln>
              <a:noFill/>
            </a:ln>
            <a:effectLst/>
          </c:spPr>
          <c:cat>
            <c:numRef>
              <c:f>Electricity!$B$1:$AH$1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Electricity!$B$2:$AH$2</c:f>
              <c:numCache>
                <c:formatCode>0.00</c:formatCode>
                <c:ptCount val="33"/>
                <c:pt idx="0">
                  <c:v>52.318027692057605</c:v>
                </c:pt>
                <c:pt idx="1">
                  <c:v>49.855473039255003</c:v>
                </c:pt>
                <c:pt idx="2">
                  <c:v>46.833474912461938</c:v>
                </c:pt>
                <c:pt idx="3">
                  <c:v>46.327114767738308</c:v>
                </c:pt>
                <c:pt idx="4">
                  <c:v>44.133006519770845</c:v>
                </c:pt>
                <c:pt idx="5">
                  <c:v>42.133880704799488</c:v>
                </c:pt>
                <c:pt idx="6">
                  <c:v>40.13475488982813</c:v>
                </c:pt>
                <c:pt idx="7">
                  <c:v>38.135629074856773</c:v>
                </c:pt>
                <c:pt idx="8">
                  <c:v>36.136503259885416</c:v>
                </c:pt>
                <c:pt idx="9">
                  <c:v>34.137377444914058</c:v>
                </c:pt>
                <c:pt idx="10">
                  <c:v>32.138251629942701</c:v>
                </c:pt>
                <c:pt idx="11">
                  <c:v>30.139125814971344</c:v>
                </c:pt>
                <c:pt idx="12">
                  <c:v>28.14</c:v>
                </c:pt>
                <c:pt idx="13">
                  <c:v>27.321178192906149</c:v>
                </c:pt>
                <c:pt idx="14">
                  <c:v>26.502356385812298</c:v>
                </c:pt>
                <c:pt idx="15">
                  <c:v>25.683534578718447</c:v>
                </c:pt>
                <c:pt idx="16">
                  <c:v>24.864712771624596</c:v>
                </c:pt>
                <c:pt idx="17">
                  <c:v>24.045890964530745</c:v>
                </c:pt>
                <c:pt idx="18">
                  <c:v>23.227069157436894</c:v>
                </c:pt>
                <c:pt idx="19">
                  <c:v>22.408247350343043</c:v>
                </c:pt>
                <c:pt idx="20">
                  <c:v>21.589425543249192</c:v>
                </c:pt>
                <c:pt idx="21">
                  <c:v>20.770603736155341</c:v>
                </c:pt>
                <c:pt idx="22">
                  <c:v>19.95178192906149</c:v>
                </c:pt>
                <c:pt idx="23">
                  <c:v>19.132960121967638</c:v>
                </c:pt>
                <c:pt idx="24">
                  <c:v>18.314138314873787</c:v>
                </c:pt>
                <c:pt idx="25">
                  <c:v>17.495316507779936</c:v>
                </c:pt>
                <c:pt idx="26">
                  <c:v>16.676494700686085</c:v>
                </c:pt>
                <c:pt idx="27">
                  <c:v>15.857672893592234</c:v>
                </c:pt>
                <c:pt idx="28">
                  <c:v>15.038851086498383</c:v>
                </c:pt>
                <c:pt idx="29">
                  <c:v>14.220029279404532</c:v>
                </c:pt>
                <c:pt idx="30">
                  <c:v>13.401207472310681</c:v>
                </c:pt>
                <c:pt idx="31">
                  <c:v>12.58238566521683</c:v>
                </c:pt>
                <c:pt idx="32">
                  <c:v>11.763563858122964</c:v>
                </c:pt>
              </c:numCache>
            </c:numRef>
          </c:val>
          <c:extLst>
            <c:ext xmlns:c16="http://schemas.microsoft.com/office/drawing/2014/chart" uri="{C3380CC4-5D6E-409C-BE32-E72D297353CC}">
              <c16:uniqueId val="{00000000-90DE-4FD0-A004-70DA8763B317}"/>
            </c:ext>
          </c:extLst>
        </c:ser>
        <c:dLbls>
          <c:showLegendKey val="0"/>
          <c:showVal val="0"/>
          <c:showCatName val="0"/>
          <c:showSerName val="0"/>
          <c:showPercent val="0"/>
          <c:showBubbleSize val="0"/>
        </c:dLbls>
        <c:axId val="1436914847"/>
        <c:axId val="1436901951"/>
      </c:areaChart>
      <c:catAx>
        <c:axId val="143691484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436901951"/>
        <c:crosses val="autoZero"/>
        <c:auto val="1"/>
        <c:lblAlgn val="ctr"/>
        <c:lblOffset val="100"/>
        <c:tickLblSkip val="4"/>
        <c:noMultiLvlLbl val="0"/>
      </c:catAx>
      <c:valAx>
        <c:axId val="1436901951"/>
        <c:scaling>
          <c:orientation val="minMax"/>
        </c:scaling>
        <c:delete val="0"/>
        <c:axPos val="l"/>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a:t>MMT CO2e</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1436914847"/>
        <c:crosses val="autoZero"/>
        <c:crossBetween val="midCat"/>
      </c:val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sz="1200">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00490699532123"/>
          <c:y val="5.5872703412073489E-2"/>
          <c:w val="0.51273956321497538"/>
          <c:h val="0.89369910952911702"/>
        </c:manualLayout>
      </c:layout>
      <c:areaChart>
        <c:grouping val="stacked"/>
        <c:varyColors val="0"/>
        <c:ser>
          <c:idx val="3"/>
          <c:order val="0"/>
          <c:tx>
            <c:v>Waste</c:v>
          </c:tx>
          <c:spPr>
            <a:solidFill>
              <a:schemeClr val="accent6">
                <a:lumMod val="40000"/>
                <a:lumOff val="60000"/>
              </a:schemeClr>
            </a:solidFill>
            <a:ln>
              <a:noFill/>
            </a:ln>
            <a:effectLst/>
          </c:spPr>
          <c:cat>
            <c:numRef>
              <c:f>'Non-Energy Emissions'!$C$1:$AI$1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'Non-Energy Emissions'!$C$21:$AI$21</c:f>
              <c:numCache>
                <c:formatCode>General</c:formatCode>
                <c:ptCount val="33"/>
                <c:pt idx="0">
                  <c:v>8.93</c:v>
                </c:pt>
                <c:pt idx="1">
                  <c:v>9.09</c:v>
                </c:pt>
                <c:pt idx="2">
                  <c:v>9.25</c:v>
                </c:pt>
                <c:pt idx="3">
                  <c:v>9.42</c:v>
                </c:pt>
                <c:pt idx="4">
                  <c:v>9.59</c:v>
                </c:pt>
                <c:pt idx="5">
                  <c:v>9.76</c:v>
                </c:pt>
                <c:pt idx="6">
                  <c:v>9.9400000000000013</c:v>
                </c:pt>
                <c:pt idx="7">
                  <c:v>10.110000000000001</c:v>
                </c:pt>
                <c:pt idx="8">
                  <c:v>10.299999999999999</c:v>
                </c:pt>
                <c:pt idx="9">
                  <c:v>10.48</c:v>
                </c:pt>
                <c:pt idx="10">
                  <c:v>10.67</c:v>
                </c:pt>
                <c:pt idx="11">
                  <c:v>10.86</c:v>
                </c:pt>
                <c:pt idx="12">
                  <c:v>11.05</c:v>
                </c:pt>
                <c:pt idx="13">
                  <c:v>11.24</c:v>
                </c:pt>
                <c:pt idx="14">
                  <c:v>11.44</c:v>
                </c:pt>
                <c:pt idx="15">
                  <c:v>11.65</c:v>
                </c:pt>
                <c:pt idx="16">
                  <c:v>11.86</c:v>
                </c:pt>
                <c:pt idx="17">
                  <c:v>12.08</c:v>
                </c:pt>
                <c:pt idx="18">
                  <c:v>12.29</c:v>
                </c:pt>
                <c:pt idx="19">
                  <c:v>12.510000000000002</c:v>
                </c:pt>
                <c:pt idx="20">
                  <c:v>12.73</c:v>
                </c:pt>
                <c:pt idx="21">
                  <c:v>12.959999999999999</c:v>
                </c:pt>
                <c:pt idx="22">
                  <c:v>13.190000000000001</c:v>
                </c:pt>
                <c:pt idx="23">
                  <c:v>13.43</c:v>
                </c:pt>
                <c:pt idx="24">
                  <c:v>13.67</c:v>
                </c:pt>
                <c:pt idx="25">
                  <c:v>13.92</c:v>
                </c:pt>
                <c:pt idx="26">
                  <c:v>14.16</c:v>
                </c:pt>
                <c:pt idx="27">
                  <c:v>14.42</c:v>
                </c:pt>
                <c:pt idx="28">
                  <c:v>14.68</c:v>
                </c:pt>
                <c:pt idx="29">
                  <c:v>14.94</c:v>
                </c:pt>
                <c:pt idx="30">
                  <c:v>15.2</c:v>
                </c:pt>
                <c:pt idx="31">
                  <c:v>15.48</c:v>
                </c:pt>
                <c:pt idx="32">
                  <c:v>15.760000000000002</c:v>
                </c:pt>
              </c:numCache>
            </c:numRef>
          </c:val>
          <c:extLst>
            <c:ext xmlns:c16="http://schemas.microsoft.com/office/drawing/2014/chart" uri="{C3380CC4-5D6E-409C-BE32-E72D297353CC}">
              <c16:uniqueId val="{00000003-61CE-4CBD-8456-1F73D6621562}"/>
            </c:ext>
          </c:extLst>
        </c:ser>
        <c:ser>
          <c:idx val="2"/>
          <c:order val="1"/>
          <c:tx>
            <c:v>Natural Gas and Oil Systems</c:v>
          </c:tx>
          <c:spPr>
            <a:solidFill>
              <a:schemeClr val="bg1">
                <a:lumMod val="85000"/>
              </a:schemeClr>
            </a:solidFill>
            <a:ln w="25400">
              <a:noFill/>
            </a:ln>
            <a:effectLst/>
          </c:spPr>
          <c:cat>
            <c:numRef>
              <c:f>'Non-Energy Emissions'!$C$1:$AI$1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'Non-Energy Emissions'!$C$16:$AI$16</c:f>
              <c:numCache>
                <c:formatCode>General</c:formatCode>
                <c:ptCount val="33"/>
                <c:pt idx="0">
                  <c:v>1.37</c:v>
                </c:pt>
                <c:pt idx="1">
                  <c:v>1.38</c:v>
                </c:pt>
                <c:pt idx="2">
                  <c:v>1.4</c:v>
                </c:pt>
                <c:pt idx="3">
                  <c:v>1.41</c:v>
                </c:pt>
                <c:pt idx="4">
                  <c:v>1.43</c:v>
                </c:pt>
                <c:pt idx="5">
                  <c:v>1.44</c:v>
                </c:pt>
                <c:pt idx="6">
                  <c:v>1.46</c:v>
                </c:pt>
                <c:pt idx="7">
                  <c:v>1.47</c:v>
                </c:pt>
                <c:pt idx="8">
                  <c:v>1.49</c:v>
                </c:pt>
                <c:pt idx="9">
                  <c:v>1.5</c:v>
                </c:pt>
                <c:pt idx="10">
                  <c:v>1.52</c:v>
                </c:pt>
                <c:pt idx="11">
                  <c:v>1.53</c:v>
                </c:pt>
                <c:pt idx="12">
                  <c:v>1.55</c:v>
                </c:pt>
                <c:pt idx="13">
                  <c:v>1.57</c:v>
                </c:pt>
                <c:pt idx="14">
                  <c:v>1.58</c:v>
                </c:pt>
                <c:pt idx="15">
                  <c:v>1.6</c:v>
                </c:pt>
                <c:pt idx="16">
                  <c:v>1.61</c:v>
                </c:pt>
                <c:pt idx="17">
                  <c:v>1.63</c:v>
                </c:pt>
                <c:pt idx="18">
                  <c:v>1.65</c:v>
                </c:pt>
                <c:pt idx="19">
                  <c:v>1.67</c:v>
                </c:pt>
                <c:pt idx="20">
                  <c:v>1.68</c:v>
                </c:pt>
                <c:pt idx="21">
                  <c:v>1.7</c:v>
                </c:pt>
                <c:pt idx="22">
                  <c:v>1.72</c:v>
                </c:pt>
                <c:pt idx="23">
                  <c:v>1.74</c:v>
                </c:pt>
                <c:pt idx="24">
                  <c:v>1.75</c:v>
                </c:pt>
                <c:pt idx="25">
                  <c:v>1.77</c:v>
                </c:pt>
                <c:pt idx="26">
                  <c:v>1.79</c:v>
                </c:pt>
                <c:pt idx="27">
                  <c:v>1.81</c:v>
                </c:pt>
                <c:pt idx="28">
                  <c:v>1.83</c:v>
                </c:pt>
                <c:pt idx="29">
                  <c:v>1.85</c:v>
                </c:pt>
                <c:pt idx="30">
                  <c:v>1.87</c:v>
                </c:pt>
                <c:pt idx="31">
                  <c:v>1.89</c:v>
                </c:pt>
                <c:pt idx="32">
                  <c:v>1.91</c:v>
                </c:pt>
              </c:numCache>
            </c:numRef>
          </c:val>
          <c:extLst>
            <c:ext xmlns:c16="http://schemas.microsoft.com/office/drawing/2014/chart" uri="{C3380CC4-5D6E-409C-BE32-E72D297353CC}">
              <c16:uniqueId val="{00000002-61CE-4CBD-8456-1F73D6621562}"/>
            </c:ext>
          </c:extLst>
        </c:ser>
        <c:ser>
          <c:idx val="1"/>
          <c:order val="2"/>
          <c:tx>
            <c:v>Industrial Processes</c:v>
          </c:tx>
          <c:spPr>
            <a:solidFill>
              <a:schemeClr val="accent3">
                <a:lumMod val="40000"/>
                <a:lumOff val="60000"/>
              </a:schemeClr>
            </a:solidFill>
            <a:ln w="25400">
              <a:noFill/>
            </a:ln>
            <a:effectLst/>
          </c:spPr>
          <c:cat>
            <c:numRef>
              <c:f>'Non-Energy Emissions'!$C$1:$AI$1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'Non-Energy Emissions'!$C$14:$AI$14</c:f>
              <c:numCache>
                <c:formatCode>General</c:formatCode>
                <c:ptCount val="33"/>
                <c:pt idx="0">
                  <c:v>7.7300000000000013</c:v>
                </c:pt>
                <c:pt idx="1">
                  <c:v>8.0399999999999991</c:v>
                </c:pt>
                <c:pt idx="2">
                  <c:v>8.2799999999999994</c:v>
                </c:pt>
                <c:pt idx="3">
                  <c:v>8.67</c:v>
                </c:pt>
                <c:pt idx="4">
                  <c:v>8.2199999999999989</c:v>
                </c:pt>
                <c:pt idx="5">
                  <c:v>7.5500000000000007</c:v>
                </c:pt>
                <c:pt idx="6">
                  <c:v>6.78</c:v>
                </c:pt>
                <c:pt idx="7">
                  <c:v>7.0900000000000007</c:v>
                </c:pt>
                <c:pt idx="8">
                  <c:v>7.1300000000000008</c:v>
                </c:pt>
                <c:pt idx="9">
                  <c:v>7.1400000000000006</c:v>
                </c:pt>
                <c:pt idx="10">
                  <c:v>7.160000000000001</c:v>
                </c:pt>
                <c:pt idx="11">
                  <c:v>7.1700000000000008</c:v>
                </c:pt>
                <c:pt idx="12">
                  <c:v>6.9600000000000009</c:v>
                </c:pt>
                <c:pt idx="13">
                  <c:v>6.6800000000000006</c:v>
                </c:pt>
                <c:pt idx="14">
                  <c:v>6.44</c:v>
                </c:pt>
                <c:pt idx="15">
                  <c:v>6.120000000000001</c:v>
                </c:pt>
                <c:pt idx="16">
                  <c:v>5.8</c:v>
                </c:pt>
                <c:pt idx="17">
                  <c:v>5.2200000000000006</c:v>
                </c:pt>
                <c:pt idx="18">
                  <c:v>4.71</c:v>
                </c:pt>
                <c:pt idx="19">
                  <c:v>4.5199999999999996</c:v>
                </c:pt>
                <c:pt idx="20">
                  <c:v>4.34</c:v>
                </c:pt>
                <c:pt idx="21">
                  <c:v>4.22</c:v>
                </c:pt>
                <c:pt idx="22">
                  <c:v>4.03</c:v>
                </c:pt>
                <c:pt idx="23">
                  <c:v>3.9100000000000006</c:v>
                </c:pt>
                <c:pt idx="24">
                  <c:v>3.71</c:v>
                </c:pt>
                <c:pt idx="25">
                  <c:v>3.5800000000000005</c:v>
                </c:pt>
                <c:pt idx="26">
                  <c:v>3.35</c:v>
                </c:pt>
                <c:pt idx="27">
                  <c:v>3.2400000000000007</c:v>
                </c:pt>
                <c:pt idx="28">
                  <c:v>3.1000000000000005</c:v>
                </c:pt>
                <c:pt idx="29">
                  <c:v>3.0700000000000003</c:v>
                </c:pt>
                <c:pt idx="30">
                  <c:v>3.02</c:v>
                </c:pt>
                <c:pt idx="31">
                  <c:v>2.98</c:v>
                </c:pt>
                <c:pt idx="32">
                  <c:v>2.85</c:v>
                </c:pt>
              </c:numCache>
            </c:numRef>
          </c:val>
          <c:extLst>
            <c:ext xmlns:c16="http://schemas.microsoft.com/office/drawing/2014/chart" uri="{C3380CC4-5D6E-409C-BE32-E72D297353CC}">
              <c16:uniqueId val="{00000001-61CE-4CBD-8456-1F73D6621562}"/>
            </c:ext>
          </c:extLst>
        </c:ser>
        <c:ser>
          <c:idx val="0"/>
          <c:order val="3"/>
          <c:tx>
            <c:v>Agriculture</c:v>
          </c:tx>
          <c:spPr>
            <a:solidFill>
              <a:schemeClr val="accent2">
                <a:lumMod val="40000"/>
                <a:lumOff val="60000"/>
              </a:schemeClr>
            </a:solidFill>
            <a:ln w="25400">
              <a:noFill/>
            </a:ln>
            <a:effectLst/>
          </c:spPr>
          <c:cat>
            <c:numRef>
              <c:f>'Non-Energy Emissions'!$C$1:$AI$1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'Non-Energy Emissions'!$C$6:$AI$6</c:f>
              <c:numCache>
                <c:formatCode>0.00</c:formatCode>
                <c:ptCount val="33"/>
                <c:pt idx="0">
                  <c:v>10.52</c:v>
                </c:pt>
                <c:pt idx="1">
                  <c:v>10.52</c:v>
                </c:pt>
                <c:pt idx="2">
                  <c:v>10.51</c:v>
                </c:pt>
                <c:pt idx="3">
                  <c:v>10.5</c:v>
                </c:pt>
                <c:pt idx="4">
                  <c:v>10.49</c:v>
                </c:pt>
                <c:pt idx="5">
                  <c:v>10.49</c:v>
                </c:pt>
                <c:pt idx="6">
                  <c:v>10.48</c:v>
                </c:pt>
                <c:pt idx="7">
                  <c:v>10.469999999999999</c:v>
                </c:pt>
                <c:pt idx="8">
                  <c:v>10.459999999999999</c:v>
                </c:pt>
                <c:pt idx="9">
                  <c:v>10.459999999999999</c:v>
                </c:pt>
                <c:pt idx="10">
                  <c:v>10.45</c:v>
                </c:pt>
                <c:pt idx="11">
                  <c:v>10.43</c:v>
                </c:pt>
                <c:pt idx="12">
                  <c:v>10.44</c:v>
                </c:pt>
                <c:pt idx="13">
                  <c:v>10.42</c:v>
                </c:pt>
                <c:pt idx="14">
                  <c:v>10.42</c:v>
                </c:pt>
                <c:pt idx="15">
                  <c:v>10.42</c:v>
                </c:pt>
                <c:pt idx="16">
                  <c:v>10.4</c:v>
                </c:pt>
                <c:pt idx="17">
                  <c:v>10.399999999999999</c:v>
                </c:pt>
                <c:pt idx="18">
                  <c:v>10.39</c:v>
                </c:pt>
                <c:pt idx="19">
                  <c:v>10.379999999999999</c:v>
                </c:pt>
                <c:pt idx="20">
                  <c:v>10.38</c:v>
                </c:pt>
                <c:pt idx="21">
                  <c:v>10.38</c:v>
                </c:pt>
                <c:pt idx="22">
                  <c:v>10.370000000000001</c:v>
                </c:pt>
                <c:pt idx="23">
                  <c:v>10.36</c:v>
                </c:pt>
                <c:pt idx="24">
                  <c:v>10.36</c:v>
                </c:pt>
                <c:pt idx="25">
                  <c:v>10.35</c:v>
                </c:pt>
                <c:pt idx="26">
                  <c:v>10.34</c:v>
                </c:pt>
                <c:pt idx="27">
                  <c:v>10.33</c:v>
                </c:pt>
                <c:pt idx="28">
                  <c:v>10.33</c:v>
                </c:pt>
                <c:pt idx="29">
                  <c:v>10.32</c:v>
                </c:pt>
                <c:pt idx="30">
                  <c:v>10.32</c:v>
                </c:pt>
                <c:pt idx="31">
                  <c:v>10.309999999999999</c:v>
                </c:pt>
                <c:pt idx="32">
                  <c:v>10.29</c:v>
                </c:pt>
              </c:numCache>
            </c:numRef>
          </c:val>
          <c:extLst>
            <c:ext xmlns:c16="http://schemas.microsoft.com/office/drawing/2014/chart" uri="{C3380CC4-5D6E-409C-BE32-E72D297353CC}">
              <c16:uniqueId val="{00000000-61CE-4CBD-8456-1F73D6621562}"/>
            </c:ext>
          </c:extLst>
        </c:ser>
        <c:dLbls>
          <c:showLegendKey val="0"/>
          <c:showVal val="0"/>
          <c:showCatName val="0"/>
          <c:showSerName val="0"/>
          <c:showPercent val="0"/>
          <c:showBubbleSize val="0"/>
        </c:dLbls>
        <c:axId val="1622200751"/>
        <c:axId val="1622202831"/>
      </c:areaChart>
      <c:areaChart>
        <c:grouping val="stacked"/>
        <c:varyColors val="0"/>
        <c:ser>
          <c:idx val="4"/>
          <c:order val="4"/>
          <c:tx>
            <c:v>NWL Carbon Sink</c:v>
          </c:tx>
          <c:spPr>
            <a:solidFill>
              <a:schemeClr val="accent4">
                <a:lumMod val="40000"/>
                <a:lumOff val="60000"/>
              </a:schemeClr>
            </a:solidFill>
            <a:ln>
              <a:noFill/>
            </a:ln>
            <a:effectLst/>
          </c:spPr>
          <c:cat>
            <c:numRef>
              <c:f>'Non-Energy Emissions'!$C$1:$AI$1</c:f>
              <c:numCache>
                <c:formatCode>General</c:formatCode>
                <c:ptCount val="33"/>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pt idx="25">
                  <c:v>2043</c:v>
                </c:pt>
                <c:pt idx="26">
                  <c:v>2044</c:v>
                </c:pt>
                <c:pt idx="27">
                  <c:v>2045</c:v>
                </c:pt>
                <c:pt idx="28">
                  <c:v>2046</c:v>
                </c:pt>
                <c:pt idx="29">
                  <c:v>2047</c:v>
                </c:pt>
                <c:pt idx="30">
                  <c:v>2048</c:v>
                </c:pt>
                <c:pt idx="31">
                  <c:v>2049</c:v>
                </c:pt>
                <c:pt idx="32">
                  <c:v>2050</c:v>
                </c:pt>
              </c:numCache>
            </c:numRef>
          </c:cat>
          <c:val>
            <c:numRef>
              <c:f>'Non-Energy Emissions'!$C$18:$AI$18</c:f>
              <c:numCache>
                <c:formatCode>General</c:formatCode>
                <c:ptCount val="33"/>
                <c:pt idx="0">
                  <c:v>-42.13</c:v>
                </c:pt>
                <c:pt idx="1">
                  <c:v>-42.13</c:v>
                </c:pt>
                <c:pt idx="2">
                  <c:v>-42.13</c:v>
                </c:pt>
                <c:pt idx="3">
                  <c:v>-42.13</c:v>
                </c:pt>
                <c:pt idx="4">
                  <c:v>-42.13</c:v>
                </c:pt>
                <c:pt idx="5">
                  <c:v>-42.13</c:v>
                </c:pt>
                <c:pt idx="6">
                  <c:v>-42.13</c:v>
                </c:pt>
                <c:pt idx="7">
                  <c:v>-42.13</c:v>
                </c:pt>
                <c:pt idx="8">
                  <c:v>-42.13</c:v>
                </c:pt>
                <c:pt idx="9">
                  <c:v>-42.13</c:v>
                </c:pt>
                <c:pt idx="10">
                  <c:v>-42.13</c:v>
                </c:pt>
                <c:pt idx="11">
                  <c:v>-42.13</c:v>
                </c:pt>
                <c:pt idx="12">
                  <c:v>-42.13</c:v>
                </c:pt>
                <c:pt idx="13">
                  <c:v>-42.13</c:v>
                </c:pt>
                <c:pt idx="14">
                  <c:v>-42.13</c:v>
                </c:pt>
                <c:pt idx="15">
                  <c:v>-42.13</c:v>
                </c:pt>
                <c:pt idx="16">
                  <c:v>-42.13</c:v>
                </c:pt>
                <c:pt idx="17">
                  <c:v>-42.13</c:v>
                </c:pt>
                <c:pt idx="18">
                  <c:v>-42.13</c:v>
                </c:pt>
                <c:pt idx="19">
                  <c:v>-42.13</c:v>
                </c:pt>
                <c:pt idx="20">
                  <c:v>-42.13</c:v>
                </c:pt>
                <c:pt idx="21">
                  <c:v>-42.13</c:v>
                </c:pt>
                <c:pt idx="22">
                  <c:v>-42.13</c:v>
                </c:pt>
                <c:pt idx="23">
                  <c:v>-42.13</c:v>
                </c:pt>
                <c:pt idx="24">
                  <c:v>-42.13</c:v>
                </c:pt>
                <c:pt idx="25">
                  <c:v>-42.13</c:v>
                </c:pt>
                <c:pt idx="26">
                  <c:v>-42.13</c:v>
                </c:pt>
                <c:pt idx="27">
                  <c:v>-42.13</c:v>
                </c:pt>
                <c:pt idx="28">
                  <c:v>-42.13</c:v>
                </c:pt>
                <c:pt idx="29">
                  <c:v>-42.13</c:v>
                </c:pt>
                <c:pt idx="30">
                  <c:v>-42.13</c:v>
                </c:pt>
                <c:pt idx="31">
                  <c:v>-42.13</c:v>
                </c:pt>
                <c:pt idx="32">
                  <c:v>-42.13</c:v>
                </c:pt>
              </c:numCache>
            </c:numRef>
          </c:val>
          <c:extLst>
            <c:ext xmlns:c16="http://schemas.microsoft.com/office/drawing/2014/chart" uri="{C3380CC4-5D6E-409C-BE32-E72D297353CC}">
              <c16:uniqueId val="{00000004-61CE-4CBD-8456-1F73D6621562}"/>
            </c:ext>
          </c:extLst>
        </c:ser>
        <c:dLbls>
          <c:showLegendKey val="0"/>
          <c:showVal val="0"/>
          <c:showCatName val="0"/>
          <c:showSerName val="0"/>
          <c:showPercent val="0"/>
          <c:showBubbleSize val="0"/>
        </c:dLbls>
        <c:axId val="1641033551"/>
        <c:axId val="1641040207"/>
      </c:areaChart>
      <c:catAx>
        <c:axId val="1622200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622202831"/>
        <c:crosses val="autoZero"/>
        <c:auto val="1"/>
        <c:lblAlgn val="ctr"/>
        <c:lblOffset val="100"/>
        <c:tickLblSkip val="4"/>
        <c:noMultiLvlLbl val="0"/>
      </c:catAx>
      <c:valAx>
        <c:axId val="1622202831"/>
        <c:scaling>
          <c:orientation val="minMax"/>
          <c:min val="-50"/>
        </c:scaling>
        <c:delete val="0"/>
        <c:axPos val="l"/>
        <c:title>
          <c:tx>
            <c:rich>
              <a:bodyPr rot="-5400000" spcFirstLastPara="1" vertOverflow="ellipsis" vert="horz" wrap="square" anchor="ctr" anchorCtr="0"/>
              <a:lstStyle/>
              <a:p>
                <a:pPr>
                  <a:defRPr sz="1100" b="0" i="0" u="none" strike="noStrike" kern="1200" baseline="0">
                    <a:solidFill>
                      <a:sysClr val="windowText" lastClr="000000"/>
                    </a:solidFill>
                    <a:latin typeface="+mn-lt"/>
                    <a:ea typeface="+mn-ea"/>
                    <a:cs typeface="+mn-cs"/>
                  </a:defRPr>
                </a:pPr>
                <a:r>
                  <a:rPr lang="en-US"/>
                  <a:t>MMT CO2e</a:t>
                </a:r>
              </a:p>
            </c:rich>
          </c:tx>
          <c:overlay val="0"/>
          <c:spPr>
            <a:noFill/>
            <a:ln>
              <a:noFill/>
            </a:ln>
            <a:effectLst/>
          </c:spPr>
          <c:txPr>
            <a:bodyPr rot="-5400000" spcFirstLastPara="1" vertOverflow="ellipsis" vert="horz" wrap="square" anchor="ctr" anchorCtr="0"/>
            <a:lstStyle/>
            <a:p>
              <a:pPr>
                <a:defRPr sz="1100" b="0"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622200751"/>
        <c:crosses val="autoZero"/>
        <c:crossBetween val="midCat"/>
      </c:valAx>
      <c:valAx>
        <c:axId val="1641040207"/>
        <c:scaling>
          <c:orientation val="minMax"/>
          <c:max val="50"/>
        </c:scaling>
        <c:delete val="1"/>
        <c:axPos val="r"/>
        <c:numFmt formatCode="General" sourceLinked="1"/>
        <c:majorTickMark val="out"/>
        <c:minorTickMark val="none"/>
        <c:tickLblPos val="nextTo"/>
        <c:crossAx val="1641033551"/>
        <c:crosses val="max"/>
        <c:crossBetween val="midCat"/>
      </c:valAx>
      <c:catAx>
        <c:axId val="1641033551"/>
        <c:scaling>
          <c:orientation val="minMax"/>
        </c:scaling>
        <c:delete val="1"/>
        <c:axPos val="b"/>
        <c:numFmt formatCode="General" sourceLinked="1"/>
        <c:majorTickMark val="out"/>
        <c:minorTickMark val="none"/>
        <c:tickLblPos val="nextTo"/>
        <c:crossAx val="1641040207"/>
        <c:crosses val="autoZero"/>
        <c:auto val="1"/>
        <c:lblAlgn val="ctr"/>
        <c:lblOffset val="100"/>
        <c:noMultiLvlLbl val="0"/>
      </c:cat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sz="1100">
          <a:solidFill>
            <a:sysClr val="windowText" lastClr="000000"/>
          </a:solidFill>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_xlchart.v1.2</cx:f>
      </cx:numDim>
    </cx:data>
  </cx:chartData>
  <cx:chart>
    <cx:plotArea>
      <cx:plotAreaRegion>
        <cx:series layoutId="sunburst" uniqueId="{415991BD-A82E-4768-9061-204A9F1B95EB}">
          <cx:tx>
            <cx:txData>
              <cx:f>_xlchart.v1.1</cx:f>
              <cx:v>MMT CO2e</cx:v>
            </cx:txData>
          </cx:tx>
          <cx:dataPt idx="0">
            <cx:spPr>
              <a:solidFill>
                <a:srgbClr val="FFB700"/>
              </a:solidFill>
            </cx:spPr>
          </cx:dataPt>
          <cx:dataPt idx="4">
            <cx:spPr>
              <a:solidFill>
                <a:srgbClr val="FF5F39"/>
              </a:solidFill>
            </cx:spPr>
          </cx:dataPt>
          <cx:dataPt idx="6">
            <cx:spPr>
              <a:solidFill>
                <a:srgbClr val="30D773"/>
              </a:solidFill>
            </cx:spPr>
          </cx:dataPt>
          <cx:dataPt idx="12">
            <cx:spPr>
              <a:solidFill>
                <a:srgbClr val="034E6E"/>
              </a:solidFill>
            </cx:spPr>
          </cx:dataPt>
          <cx:dataPt idx="15">
            <cx:spPr>
              <a:solidFill>
                <a:srgbClr val="FF8700"/>
              </a:solidFill>
            </cx:spPr>
          </cx:dataPt>
          <cx:dataLabels pos="ctr">
            <cx:txPr>
              <a:bodyPr vertOverflow="overflow" horzOverflow="overflow" wrap="square" lIns="0" tIns="0" rIns="0" bIns="0"/>
              <a:lstStyle/>
              <a:p>
                <a:pPr algn="ctr" rtl="0">
                  <a:defRPr sz="1050" b="0">
                    <a:solidFill>
                      <a:srgbClr val="FFFFFF"/>
                    </a:solidFill>
                    <a:latin typeface="Calibri" panose="020F0502020204030204" pitchFamily="34" charset="0"/>
                    <a:ea typeface="Calibri" panose="020F0502020204030204" pitchFamily="34" charset="0"/>
                    <a:cs typeface="Calibri" panose="020F0502020204030204" pitchFamily="34" charset="0"/>
                  </a:defRPr>
                </a:pPr>
                <a:endParaRPr lang="en-US" sz="1050"/>
              </a:p>
            </cx:txPr>
            <cx:visibility seriesName="0" categoryName="1" value="0"/>
            <cx:dataLabel idx="6">
              <cx:txPr>
                <a:bodyPr vertOverflow="overflow" horzOverflow="overflow" wrap="square" lIns="0" tIns="0" rIns="0" bIns="0"/>
                <a:lstStyle/>
                <a:p>
                  <a:pPr algn="ctr" rtl="0">
                    <a:defRPr sz="1000"/>
                  </a:pPr>
                  <a:r>
                    <a:rPr lang="en-US" sz="1000"/>
                    <a:t>Transportation</a:t>
                  </a:r>
                </a:p>
              </cx:txPr>
              <cx:visibility seriesName="0" categoryName="1" value="0"/>
            </cx:dataLabel>
            <cx:dataLabel idx="18">
              <cx:txPr>
                <a:bodyPr vertOverflow="overflow" horzOverflow="overflow" wrap="square" lIns="0" tIns="0" rIns="0" bIns="0"/>
                <a:lstStyle/>
                <a:p>
                  <a:pPr algn="ctr" rtl="0">
                    <a:defRPr sz="1100"/>
                  </a:pPr>
                  <a:r>
                    <a:rPr lang="en-US" sz="1100"/>
                    <a:t>Agriculture</a:t>
                  </a:r>
                </a:p>
              </cx:txPr>
              <cx:visibility seriesName="0" categoryName="1" value="0"/>
            </cx:dataLabel>
          </cx:dataLabels>
          <cx:dataId val="0"/>
        </cx:series>
      </cx:plotAreaRegion>
    </cx:plotArea>
  </cx:chart>
  <cx:spPr>
    <a:ln>
      <a:noFill/>
    </a:ln>
  </cx:spPr>
</cx: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microsoft.com/office/2014/relationships/chartEx" Target="../charts/chartEx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219074</xdr:colOff>
      <xdr:row>2</xdr:row>
      <xdr:rowOff>76201</xdr:rowOff>
    </xdr:from>
    <xdr:to>
      <xdr:col>15</xdr:col>
      <xdr:colOff>167640</xdr:colOff>
      <xdr:row>34</xdr:row>
      <xdr:rowOff>38102</xdr:rowOff>
    </xdr:to>
    <mc:AlternateContent xmlns:mc="http://schemas.openxmlformats.org/markup-compatibility/2006">
      <mc:Choice xmlns:cx1="http://schemas.microsoft.com/office/drawing/2015/9/8/chartex" Requires="cx1">
        <xdr:graphicFrame macro="">
          <xdr:nvGraphicFramePr>
            <xdr:cNvPr id="7" name="Chart 1">
              <a:extLst>
                <a:ext uri="{FF2B5EF4-FFF2-40B4-BE49-F238E27FC236}">
                  <a16:creationId xmlns:a16="http://schemas.microsoft.com/office/drawing/2014/main" id="{716C4203-0742-4B4B-B45E-D9267990B1A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7175499" y="323851"/>
              <a:ext cx="7666991" cy="5153026"/>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5</xdr:col>
      <xdr:colOff>0</xdr:colOff>
      <xdr:row>37</xdr:row>
      <xdr:rowOff>0</xdr:rowOff>
    </xdr:from>
    <xdr:to>
      <xdr:col>12</xdr:col>
      <xdr:colOff>466725</xdr:colOff>
      <xdr:row>72</xdr:row>
      <xdr:rowOff>91440</xdr:rowOff>
    </xdr:to>
    <xdr:graphicFrame macro="">
      <xdr:nvGraphicFramePr>
        <xdr:cNvPr id="4" name="Chart 2">
          <a:extLst>
            <a:ext uri="{FF2B5EF4-FFF2-40B4-BE49-F238E27FC236}">
              <a16:creationId xmlns:a16="http://schemas.microsoft.com/office/drawing/2014/main" id="{70F3C2BE-B057-4D8F-9046-9AB84116D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314325</xdr:colOff>
      <xdr:row>4</xdr:row>
      <xdr:rowOff>80961</xdr:rowOff>
    </xdr:from>
    <xdr:to>
      <xdr:col>9</xdr:col>
      <xdr:colOff>561975</xdr:colOff>
      <xdr:row>20</xdr:row>
      <xdr:rowOff>85724</xdr:rowOff>
    </xdr:to>
    <xdr:graphicFrame macro="">
      <xdr:nvGraphicFramePr>
        <xdr:cNvPr id="2" name="Chart 1">
          <a:extLst>
            <a:ext uri="{FF2B5EF4-FFF2-40B4-BE49-F238E27FC236}">
              <a16:creationId xmlns:a16="http://schemas.microsoft.com/office/drawing/2014/main" id="{A6C5D70F-C458-1B24-96AA-B0BAFA2F24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400050</xdr:colOff>
      <xdr:row>25</xdr:row>
      <xdr:rowOff>9525</xdr:rowOff>
    </xdr:from>
    <xdr:to>
      <xdr:col>10</xdr:col>
      <xdr:colOff>228600</xdr:colOff>
      <xdr:row>42</xdr:row>
      <xdr:rowOff>123825</xdr:rowOff>
    </xdr:to>
    <xdr:graphicFrame macro="">
      <xdr:nvGraphicFramePr>
        <xdr:cNvPr id="6" name="Chart 5">
          <a:extLst>
            <a:ext uri="{FF2B5EF4-FFF2-40B4-BE49-F238E27FC236}">
              <a16:creationId xmlns:a16="http://schemas.microsoft.com/office/drawing/2014/main" id="{EC3D8FA8-607C-DC3B-1F79-D38C607FAD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eme1">
  <a:themeElements>
    <a:clrScheme name="E3 Bright">
      <a:dk1>
        <a:srgbClr val="000000"/>
      </a:dk1>
      <a:lt1>
        <a:sysClr val="window" lastClr="FFFFFF"/>
      </a:lt1>
      <a:dk2>
        <a:srgbClr val="034E6E"/>
      </a:dk2>
      <a:lt2>
        <a:srgbClr val="EEECE1"/>
      </a:lt2>
      <a:accent1>
        <a:srgbClr val="6EA1B6"/>
      </a:accent1>
      <a:accent2>
        <a:srgbClr val="FFB700"/>
      </a:accent2>
      <a:accent3>
        <a:srgbClr val="FF5F39"/>
      </a:accent3>
      <a:accent4>
        <a:srgbClr val="30D773"/>
      </a:accent4>
      <a:accent5>
        <a:srgbClr val="FF8700"/>
      </a:accent5>
      <a:accent6>
        <a:srgbClr val="4458D2"/>
      </a:accent6>
      <a:hlink>
        <a:srgbClr val="6565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E20"/>
  <sheetViews>
    <sheetView tabSelected="1" topLeftCell="B1" zoomScale="72" workbookViewId="0">
      <selection activeCell="B2" sqref="B2"/>
    </sheetView>
  </sheetViews>
  <sheetFormatPr defaultColWidth="9" defaultRowHeight="14" x14ac:dyDescent="0.3"/>
  <cols>
    <col min="1" max="1" width="9" style="71"/>
    <col min="2" max="2" width="20.4140625" style="71" customWidth="1"/>
    <col min="3" max="3" width="73.6640625" style="71" customWidth="1"/>
    <col min="4" max="4" width="109.4140625" style="71" customWidth="1"/>
    <col min="5" max="16384" width="9" style="71"/>
  </cols>
  <sheetData>
    <row r="2" spans="2:5" x14ac:dyDescent="0.3">
      <c r="B2" s="116" t="s">
        <v>452</v>
      </c>
    </row>
    <row r="4" spans="2:5" x14ac:dyDescent="0.3">
      <c r="B4" s="43" t="s">
        <v>0</v>
      </c>
      <c r="C4" s="44">
        <v>44750</v>
      </c>
    </row>
    <row r="6" spans="2:5" x14ac:dyDescent="0.3">
      <c r="B6" s="89" t="s">
        <v>1</v>
      </c>
      <c r="C6" s="90" t="s">
        <v>2</v>
      </c>
      <c r="D6" s="91" t="s">
        <v>3</v>
      </c>
      <c r="E6" s="92"/>
    </row>
    <row r="7" spans="2:5" ht="28" x14ac:dyDescent="0.3">
      <c r="B7" s="147" t="s">
        <v>4</v>
      </c>
      <c r="C7" s="145" t="s">
        <v>5</v>
      </c>
      <c r="D7" s="146" t="s">
        <v>6</v>
      </c>
    </row>
    <row r="8" spans="2:5" x14ac:dyDescent="0.3">
      <c r="B8" s="69"/>
      <c r="C8" s="105" t="s">
        <v>7</v>
      </c>
      <c r="D8" s="86" t="s">
        <v>8</v>
      </c>
    </row>
    <row r="9" spans="2:5" x14ac:dyDescent="0.3">
      <c r="B9" s="36" t="s">
        <v>9</v>
      </c>
      <c r="C9" s="71" t="s">
        <v>10</v>
      </c>
      <c r="D9" s="86" t="s">
        <v>11</v>
      </c>
    </row>
    <row r="10" spans="2:5" x14ac:dyDescent="0.3">
      <c r="B10" s="36"/>
      <c r="C10" s="71" t="s">
        <v>12</v>
      </c>
      <c r="D10" s="86" t="s">
        <v>13</v>
      </c>
    </row>
    <row r="11" spans="2:5" x14ac:dyDescent="0.3">
      <c r="B11" s="35" t="s">
        <v>14</v>
      </c>
      <c r="C11" s="71" t="s">
        <v>15</v>
      </c>
      <c r="D11" s="86" t="s">
        <v>11</v>
      </c>
    </row>
    <row r="12" spans="2:5" x14ac:dyDescent="0.3">
      <c r="B12" s="35"/>
      <c r="C12" s="105" t="s">
        <v>16</v>
      </c>
      <c r="D12" s="86" t="s">
        <v>17</v>
      </c>
    </row>
    <row r="13" spans="2:5" x14ac:dyDescent="0.3">
      <c r="B13" s="63" t="s">
        <v>18</v>
      </c>
      <c r="C13" s="71" t="s">
        <v>19</v>
      </c>
      <c r="D13" s="86" t="s">
        <v>11</v>
      </c>
    </row>
    <row r="14" spans="2:5" x14ac:dyDescent="0.3">
      <c r="B14" s="68" t="s">
        <v>20</v>
      </c>
      <c r="C14" s="71" t="s">
        <v>21</v>
      </c>
      <c r="D14" s="86" t="s">
        <v>22</v>
      </c>
    </row>
    <row r="15" spans="2:5" x14ac:dyDescent="0.3">
      <c r="B15" s="64" t="s">
        <v>23</v>
      </c>
      <c r="C15" s="190" t="s">
        <v>24</v>
      </c>
      <c r="D15" s="88" t="s">
        <v>25</v>
      </c>
    </row>
    <row r="17" spans="1:4" x14ac:dyDescent="0.3">
      <c r="A17" s="92"/>
      <c r="B17" s="89" t="s">
        <v>26</v>
      </c>
      <c r="C17" s="90" t="s">
        <v>2</v>
      </c>
      <c r="D17" s="91" t="s">
        <v>3</v>
      </c>
    </row>
    <row r="18" spans="1:4" x14ac:dyDescent="0.3">
      <c r="A18" s="92"/>
      <c r="B18" s="45" t="s">
        <v>24</v>
      </c>
      <c r="C18" s="71" t="s">
        <v>27</v>
      </c>
      <c r="D18" s="100" t="s">
        <v>28</v>
      </c>
    </row>
    <row r="19" spans="1:4" x14ac:dyDescent="0.3">
      <c r="B19" s="45" t="s">
        <v>29</v>
      </c>
      <c r="C19" s="71" t="s">
        <v>30</v>
      </c>
      <c r="D19" s="100" t="s">
        <v>31</v>
      </c>
    </row>
    <row r="20" spans="1:4" x14ac:dyDescent="0.3">
      <c r="B20" s="98" t="s">
        <v>32</v>
      </c>
      <c r="C20" s="87" t="s">
        <v>33</v>
      </c>
      <c r="D20" s="99" t="s">
        <v>34</v>
      </c>
    </row>
  </sheetData>
  <phoneticPr fontId="9" type="noConversion"/>
  <conditionalFormatting sqref="E7:E15">
    <cfRule type="cellIs" dxfId="0" priority="1" operator="equal">
      <formula>"No"</formula>
    </cfRule>
  </conditionalFormatting>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CD472-8D6A-4C2F-AC84-C46D6B3B314B}">
  <sheetPr codeName="Sheet60">
    <tabColor theme="2" tint="-0.499984740745262"/>
  </sheetPr>
  <dimension ref="A1:BA25"/>
  <sheetViews>
    <sheetView workbookViewId="0">
      <selection activeCell="B24" sqref="B24"/>
    </sheetView>
  </sheetViews>
  <sheetFormatPr defaultColWidth="9" defaultRowHeight="14" x14ac:dyDescent="0.3"/>
  <cols>
    <col min="1" max="1" width="26" style="71" customWidth="1"/>
    <col min="2" max="2" width="46.5" style="71" customWidth="1"/>
    <col min="3" max="3" width="7" style="71" customWidth="1"/>
    <col min="4" max="14" width="5.6640625" style="71" customWidth="1"/>
    <col min="15" max="15" width="6.6640625" style="71" customWidth="1"/>
    <col min="16" max="35" width="5.6640625" style="71" customWidth="1"/>
    <col min="36" max="16384" width="9" style="71"/>
  </cols>
  <sheetData>
    <row r="1" spans="1:35" x14ac:dyDescent="0.3">
      <c r="A1" s="71" t="s">
        <v>300</v>
      </c>
      <c r="C1" s="92">
        <v>2018</v>
      </c>
      <c r="D1" s="92">
        <f>C1+1</f>
        <v>2019</v>
      </c>
      <c r="E1" s="92">
        <f t="shared" ref="E1:AI1" si="0">D1+1</f>
        <v>2020</v>
      </c>
      <c r="F1" s="92">
        <f t="shared" si="0"/>
        <v>2021</v>
      </c>
      <c r="G1" s="92">
        <f t="shared" si="0"/>
        <v>2022</v>
      </c>
      <c r="H1" s="92">
        <f t="shared" si="0"/>
        <v>2023</v>
      </c>
      <c r="I1" s="92">
        <f t="shared" si="0"/>
        <v>2024</v>
      </c>
      <c r="J1" s="92">
        <f t="shared" si="0"/>
        <v>2025</v>
      </c>
      <c r="K1" s="92">
        <f t="shared" si="0"/>
        <v>2026</v>
      </c>
      <c r="L1" s="92">
        <f t="shared" si="0"/>
        <v>2027</v>
      </c>
      <c r="M1" s="92">
        <f t="shared" si="0"/>
        <v>2028</v>
      </c>
      <c r="N1" s="92">
        <f t="shared" si="0"/>
        <v>2029</v>
      </c>
      <c r="O1" s="92">
        <f t="shared" si="0"/>
        <v>2030</v>
      </c>
      <c r="P1" s="92">
        <f t="shared" si="0"/>
        <v>2031</v>
      </c>
      <c r="Q1" s="92">
        <f t="shared" si="0"/>
        <v>2032</v>
      </c>
      <c r="R1" s="92">
        <f t="shared" si="0"/>
        <v>2033</v>
      </c>
      <c r="S1" s="92">
        <f t="shared" si="0"/>
        <v>2034</v>
      </c>
      <c r="T1" s="92">
        <f t="shared" si="0"/>
        <v>2035</v>
      </c>
      <c r="U1" s="92">
        <f t="shared" si="0"/>
        <v>2036</v>
      </c>
      <c r="V1" s="92">
        <f t="shared" si="0"/>
        <v>2037</v>
      </c>
      <c r="W1" s="92">
        <f t="shared" si="0"/>
        <v>2038</v>
      </c>
      <c r="X1" s="92">
        <f t="shared" si="0"/>
        <v>2039</v>
      </c>
      <c r="Y1" s="92">
        <f t="shared" si="0"/>
        <v>2040</v>
      </c>
      <c r="Z1" s="92">
        <f t="shared" si="0"/>
        <v>2041</v>
      </c>
      <c r="AA1" s="92">
        <f t="shared" si="0"/>
        <v>2042</v>
      </c>
      <c r="AB1" s="92">
        <f t="shared" si="0"/>
        <v>2043</v>
      </c>
      <c r="AC1" s="92">
        <f t="shared" si="0"/>
        <v>2044</v>
      </c>
      <c r="AD1" s="92">
        <f t="shared" si="0"/>
        <v>2045</v>
      </c>
      <c r="AE1" s="92">
        <f t="shared" si="0"/>
        <v>2046</v>
      </c>
      <c r="AF1" s="92">
        <f t="shared" si="0"/>
        <v>2047</v>
      </c>
      <c r="AG1" s="92">
        <f t="shared" si="0"/>
        <v>2048</v>
      </c>
      <c r="AH1" s="92">
        <f t="shared" si="0"/>
        <v>2049</v>
      </c>
      <c r="AI1" s="92">
        <f t="shared" si="0"/>
        <v>2050</v>
      </c>
    </row>
    <row r="2" spans="1:35" s="105" customFormat="1" x14ac:dyDescent="0.3">
      <c r="A2" s="227" t="s">
        <v>51</v>
      </c>
      <c r="B2" s="122" t="s">
        <v>301</v>
      </c>
      <c r="C2" s="123">
        <v>1.63</v>
      </c>
      <c r="D2" s="123">
        <v>1.63</v>
      </c>
      <c r="E2" s="123">
        <v>1.62</v>
      </c>
      <c r="F2" s="123">
        <v>1.62</v>
      </c>
      <c r="G2" s="123">
        <v>1.61</v>
      </c>
      <c r="H2" s="123">
        <v>1.61</v>
      </c>
      <c r="I2" s="123">
        <v>1.61</v>
      </c>
      <c r="J2" s="123">
        <v>1.6</v>
      </c>
      <c r="K2" s="123">
        <v>1.6</v>
      </c>
      <c r="L2" s="123">
        <v>1.59</v>
      </c>
      <c r="M2" s="123">
        <v>1.59</v>
      </c>
      <c r="N2" s="123">
        <v>1.58</v>
      </c>
      <c r="O2" s="123">
        <v>1.58</v>
      </c>
      <c r="P2" s="107">
        <v>1.57</v>
      </c>
      <c r="Q2" s="107">
        <v>1.57</v>
      </c>
      <c r="R2" s="107">
        <v>1.57</v>
      </c>
      <c r="S2" s="107">
        <v>1.56</v>
      </c>
      <c r="T2" s="107">
        <v>1.56</v>
      </c>
      <c r="U2" s="107">
        <v>1.55</v>
      </c>
      <c r="V2" s="107">
        <v>1.55</v>
      </c>
      <c r="W2" s="107">
        <v>1.54</v>
      </c>
      <c r="X2" s="107">
        <v>1.54</v>
      </c>
      <c r="Y2" s="107">
        <v>1.53</v>
      </c>
      <c r="Z2" s="107">
        <v>1.53</v>
      </c>
      <c r="AA2" s="107">
        <v>1.53</v>
      </c>
      <c r="AB2" s="107">
        <v>1.52</v>
      </c>
      <c r="AC2" s="107">
        <v>1.52</v>
      </c>
      <c r="AD2" s="107">
        <v>1.51</v>
      </c>
      <c r="AE2" s="107">
        <v>1.51</v>
      </c>
      <c r="AF2" s="107">
        <v>1.51</v>
      </c>
      <c r="AG2" s="107">
        <v>1.5</v>
      </c>
      <c r="AH2" s="107">
        <v>1.5</v>
      </c>
      <c r="AI2" s="107">
        <v>1.49</v>
      </c>
    </row>
    <row r="3" spans="1:35" s="105" customFormat="1" x14ac:dyDescent="0.3">
      <c r="A3" s="227"/>
      <c r="B3" s="122" t="s">
        <v>302</v>
      </c>
      <c r="C3" s="123">
        <v>0</v>
      </c>
      <c r="D3" s="123">
        <v>0</v>
      </c>
      <c r="E3" s="123">
        <v>0</v>
      </c>
      <c r="F3" s="123">
        <v>0</v>
      </c>
      <c r="G3" s="123">
        <v>0</v>
      </c>
      <c r="H3" s="123">
        <v>0</v>
      </c>
      <c r="I3" s="123">
        <v>0</v>
      </c>
      <c r="J3" s="123">
        <v>0</v>
      </c>
      <c r="K3" s="123">
        <v>0</v>
      </c>
      <c r="L3" s="123">
        <v>0</v>
      </c>
      <c r="M3" s="123">
        <v>0</v>
      </c>
      <c r="N3" s="123">
        <v>0</v>
      </c>
      <c r="O3" s="123">
        <v>0</v>
      </c>
      <c r="P3" s="107">
        <v>0</v>
      </c>
      <c r="Q3" s="107">
        <v>0</v>
      </c>
      <c r="R3" s="107">
        <v>0</v>
      </c>
      <c r="S3" s="107">
        <v>0</v>
      </c>
      <c r="T3" s="107">
        <v>0</v>
      </c>
      <c r="U3" s="107">
        <v>0</v>
      </c>
      <c r="V3" s="107">
        <v>0</v>
      </c>
      <c r="W3" s="107">
        <v>0</v>
      </c>
      <c r="X3" s="107">
        <v>0</v>
      </c>
      <c r="Y3" s="107">
        <v>0</v>
      </c>
      <c r="Z3" s="107">
        <v>0</v>
      </c>
      <c r="AA3" s="107">
        <v>0</v>
      </c>
      <c r="AB3" s="107">
        <v>0</v>
      </c>
      <c r="AC3" s="107">
        <v>0</v>
      </c>
      <c r="AD3" s="107">
        <v>0</v>
      </c>
      <c r="AE3" s="107">
        <v>0</v>
      </c>
      <c r="AF3" s="107">
        <v>0</v>
      </c>
      <c r="AG3" s="107">
        <v>0</v>
      </c>
      <c r="AH3" s="107">
        <v>0</v>
      </c>
      <c r="AI3" s="107">
        <v>0</v>
      </c>
    </row>
    <row r="4" spans="1:35" s="105" customFormat="1" x14ac:dyDescent="0.3">
      <c r="A4" s="227"/>
      <c r="B4" s="124" t="s">
        <v>303</v>
      </c>
      <c r="C4" s="123">
        <v>6.06</v>
      </c>
      <c r="D4" s="123">
        <v>6.0699999999999994</v>
      </c>
      <c r="E4" s="123">
        <v>6.0699999999999994</v>
      </c>
      <c r="F4" s="123">
        <v>6.0699999999999994</v>
      </c>
      <c r="G4" s="123">
        <v>6.08</v>
      </c>
      <c r="H4" s="123">
        <v>6.08</v>
      </c>
      <c r="I4" s="123">
        <v>6.08</v>
      </c>
      <c r="J4" s="123">
        <v>6.09</v>
      </c>
      <c r="K4" s="123">
        <v>6.09</v>
      </c>
      <c r="L4" s="123">
        <v>6.1</v>
      </c>
      <c r="M4" s="123">
        <v>6.1</v>
      </c>
      <c r="N4" s="123">
        <v>6.1</v>
      </c>
      <c r="O4" s="123">
        <v>6.1099999999999994</v>
      </c>
      <c r="P4" s="107">
        <v>6.1099999999999994</v>
      </c>
      <c r="Q4" s="107">
        <v>6.12</v>
      </c>
      <c r="R4" s="107">
        <v>6.12</v>
      </c>
      <c r="S4" s="107">
        <v>6.12</v>
      </c>
      <c r="T4" s="107">
        <v>6.13</v>
      </c>
      <c r="U4" s="107">
        <v>6.13</v>
      </c>
      <c r="V4" s="107">
        <v>6.13</v>
      </c>
      <c r="W4" s="107">
        <v>6.15</v>
      </c>
      <c r="X4" s="107">
        <v>6.15</v>
      </c>
      <c r="Y4" s="107">
        <v>6.16</v>
      </c>
      <c r="Z4" s="107">
        <v>6.16</v>
      </c>
      <c r="AA4" s="107">
        <v>6.16</v>
      </c>
      <c r="AB4" s="107">
        <v>6.17</v>
      </c>
      <c r="AC4" s="107">
        <v>6.17</v>
      </c>
      <c r="AD4" s="107">
        <v>6.17</v>
      </c>
      <c r="AE4" s="107">
        <v>6.18</v>
      </c>
      <c r="AF4" s="107">
        <v>6.18</v>
      </c>
      <c r="AG4" s="107">
        <v>6.1899999999999995</v>
      </c>
      <c r="AH4" s="107">
        <v>6.1899999999999995</v>
      </c>
      <c r="AI4" s="107">
        <v>6.1899999999999995</v>
      </c>
    </row>
    <row r="5" spans="1:35" s="105" customFormat="1" x14ac:dyDescent="0.3">
      <c r="A5" s="227"/>
      <c r="B5" s="125" t="s">
        <v>304</v>
      </c>
      <c r="C5" s="107">
        <v>2.83</v>
      </c>
      <c r="D5" s="107">
        <v>2.82</v>
      </c>
      <c r="E5" s="107">
        <v>2.82</v>
      </c>
      <c r="F5" s="107">
        <v>2.81</v>
      </c>
      <c r="G5" s="107">
        <v>2.8</v>
      </c>
      <c r="H5" s="107">
        <v>2.8</v>
      </c>
      <c r="I5" s="107">
        <v>2.79</v>
      </c>
      <c r="J5" s="107">
        <v>2.78</v>
      </c>
      <c r="K5" s="107">
        <v>2.77</v>
      </c>
      <c r="L5" s="107">
        <v>2.77</v>
      </c>
      <c r="M5" s="107">
        <v>2.76</v>
      </c>
      <c r="N5" s="107">
        <v>2.75</v>
      </c>
      <c r="O5" s="107">
        <v>2.75</v>
      </c>
      <c r="P5" s="107">
        <v>2.74</v>
      </c>
      <c r="Q5" s="107">
        <v>2.73</v>
      </c>
      <c r="R5" s="107">
        <v>2.73</v>
      </c>
      <c r="S5" s="107">
        <v>2.72</v>
      </c>
      <c r="T5" s="107">
        <v>2.71</v>
      </c>
      <c r="U5" s="107">
        <v>2.71</v>
      </c>
      <c r="V5" s="107">
        <v>2.7</v>
      </c>
      <c r="W5" s="107">
        <v>2.69</v>
      </c>
      <c r="X5" s="107">
        <v>2.69</v>
      </c>
      <c r="Y5" s="107">
        <v>2.68</v>
      </c>
      <c r="Z5" s="107">
        <v>2.67</v>
      </c>
      <c r="AA5" s="107">
        <v>2.67</v>
      </c>
      <c r="AB5" s="107">
        <v>2.66</v>
      </c>
      <c r="AC5" s="107">
        <v>2.65</v>
      </c>
      <c r="AD5" s="107">
        <v>2.65</v>
      </c>
      <c r="AE5" s="107">
        <v>2.64</v>
      </c>
      <c r="AF5" s="107">
        <v>2.63</v>
      </c>
      <c r="AG5" s="107">
        <v>2.63</v>
      </c>
      <c r="AH5" s="107">
        <v>2.62</v>
      </c>
      <c r="AI5" s="107">
        <v>2.61</v>
      </c>
    </row>
    <row r="6" spans="1:35" s="118" customFormat="1" x14ac:dyDescent="0.3">
      <c r="A6" s="228"/>
      <c r="B6" s="126" t="s">
        <v>53</v>
      </c>
      <c r="C6" s="106">
        <f>SUM(C2:C5)</f>
        <v>10.52</v>
      </c>
      <c r="D6" s="106">
        <f t="shared" ref="D6:AI6" si="1">SUM(D2:D5)</f>
        <v>10.52</v>
      </c>
      <c r="E6" s="106">
        <f t="shared" si="1"/>
        <v>10.51</v>
      </c>
      <c r="F6" s="106">
        <f t="shared" si="1"/>
        <v>10.5</v>
      </c>
      <c r="G6" s="106">
        <f t="shared" si="1"/>
        <v>10.49</v>
      </c>
      <c r="H6" s="106">
        <f t="shared" si="1"/>
        <v>10.49</v>
      </c>
      <c r="I6" s="106">
        <f t="shared" si="1"/>
        <v>10.48</v>
      </c>
      <c r="J6" s="106">
        <f t="shared" si="1"/>
        <v>10.469999999999999</v>
      </c>
      <c r="K6" s="106">
        <f t="shared" si="1"/>
        <v>10.459999999999999</v>
      </c>
      <c r="L6" s="106">
        <f t="shared" si="1"/>
        <v>10.459999999999999</v>
      </c>
      <c r="M6" s="106">
        <f t="shared" si="1"/>
        <v>10.45</v>
      </c>
      <c r="N6" s="106">
        <f t="shared" si="1"/>
        <v>10.43</v>
      </c>
      <c r="O6" s="106">
        <f t="shared" si="1"/>
        <v>10.44</v>
      </c>
      <c r="P6" s="106">
        <f t="shared" si="1"/>
        <v>10.42</v>
      </c>
      <c r="Q6" s="106">
        <f t="shared" si="1"/>
        <v>10.42</v>
      </c>
      <c r="R6" s="106">
        <f t="shared" si="1"/>
        <v>10.42</v>
      </c>
      <c r="S6" s="106">
        <f t="shared" si="1"/>
        <v>10.4</v>
      </c>
      <c r="T6" s="106">
        <f t="shared" si="1"/>
        <v>10.399999999999999</v>
      </c>
      <c r="U6" s="106">
        <f t="shared" si="1"/>
        <v>10.39</v>
      </c>
      <c r="V6" s="106">
        <f t="shared" si="1"/>
        <v>10.379999999999999</v>
      </c>
      <c r="W6" s="106">
        <f t="shared" si="1"/>
        <v>10.38</v>
      </c>
      <c r="X6" s="106">
        <f t="shared" si="1"/>
        <v>10.38</v>
      </c>
      <c r="Y6" s="106">
        <f t="shared" si="1"/>
        <v>10.370000000000001</v>
      </c>
      <c r="Z6" s="106">
        <f t="shared" si="1"/>
        <v>10.36</v>
      </c>
      <c r="AA6" s="106">
        <f t="shared" si="1"/>
        <v>10.36</v>
      </c>
      <c r="AB6" s="106">
        <f t="shared" si="1"/>
        <v>10.35</v>
      </c>
      <c r="AC6" s="106">
        <f t="shared" si="1"/>
        <v>10.34</v>
      </c>
      <c r="AD6" s="106">
        <f t="shared" si="1"/>
        <v>10.33</v>
      </c>
      <c r="AE6" s="106">
        <f t="shared" si="1"/>
        <v>10.33</v>
      </c>
      <c r="AF6" s="106">
        <f t="shared" si="1"/>
        <v>10.32</v>
      </c>
      <c r="AG6" s="106">
        <f t="shared" si="1"/>
        <v>10.32</v>
      </c>
      <c r="AH6" s="106">
        <f t="shared" si="1"/>
        <v>10.309999999999999</v>
      </c>
      <c r="AI6" s="106">
        <f t="shared" si="1"/>
        <v>10.29</v>
      </c>
    </row>
    <row r="7" spans="1:35" s="105" customFormat="1" x14ac:dyDescent="0.3">
      <c r="A7" s="224" t="s">
        <v>50</v>
      </c>
      <c r="B7" s="127" t="s">
        <v>305</v>
      </c>
      <c r="C7" s="128">
        <v>0.3</v>
      </c>
      <c r="D7" s="128">
        <v>0.31</v>
      </c>
      <c r="E7" s="128">
        <v>0.31</v>
      </c>
      <c r="F7" s="128">
        <v>0.32</v>
      </c>
      <c r="G7" s="128">
        <v>0.32</v>
      </c>
      <c r="H7" s="128">
        <v>0.33</v>
      </c>
      <c r="I7" s="128">
        <v>0.33</v>
      </c>
      <c r="J7" s="128">
        <v>0.34</v>
      </c>
      <c r="K7" s="128">
        <v>0.35</v>
      </c>
      <c r="L7" s="128">
        <v>0.35</v>
      </c>
      <c r="M7" s="128">
        <v>0.36</v>
      </c>
      <c r="N7" s="128">
        <v>0.36</v>
      </c>
      <c r="O7" s="128">
        <v>0.37</v>
      </c>
      <c r="P7" s="128">
        <v>0.38</v>
      </c>
      <c r="Q7" s="128">
        <v>0.38</v>
      </c>
      <c r="R7" s="128">
        <v>0.39</v>
      </c>
      <c r="S7" s="128">
        <v>0.4</v>
      </c>
      <c r="T7" s="128">
        <v>0.4</v>
      </c>
      <c r="U7" s="128">
        <v>0.41</v>
      </c>
      <c r="V7" s="128">
        <v>0.42</v>
      </c>
      <c r="W7" s="128">
        <v>0.43</v>
      </c>
      <c r="X7" s="128">
        <v>0.43</v>
      </c>
      <c r="Y7" s="128">
        <v>0.44</v>
      </c>
      <c r="Z7" s="128">
        <v>0.45</v>
      </c>
      <c r="AA7" s="128">
        <v>0.46</v>
      </c>
      <c r="AB7" s="128">
        <v>0.47</v>
      </c>
      <c r="AC7" s="128">
        <v>0.47</v>
      </c>
      <c r="AD7" s="128">
        <v>0.48</v>
      </c>
      <c r="AE7" s="128">
        <v>0.49</v>
      </c>
      <c r="AF7" s="128">
        <v>0.5</v>
      </c>
      <c r="AG7" s="128">
        <v>0.51</v>
      </c>
      <c r="AH7" s="128">
        <v>0.52</v>
      </c>
      <c r="AI7" s="128">
        <v>0.53</v>
      </c>
    </row>
    <row r="8" spans="1:35" s="105" customFormat="1" x14ac:dyDescent="0.3">
      <c r="A8" s="225"/>
      <c r="B8" s="127" t="s">
        <v>306</v>
      </c>
      <c r="C8" s="128">
        <v>0.15</v>
      </c>
      <c r="D8" s="128">
        <v>0.15</v>
      </c>
      <c r="E8" s="128">
        <v>0.16</v>
      </c>
      <c r="F8" s="128">
        <v>0.16</v>
      </c>
      <c r="G8" s="128">
        <v>0.17</v>
      </c>
      <c r="H8" s="128">
        <v>0.17</v>
      </c>
      <c r="I8" s="128">
        <v>0.18</v>
      </c>
      <c r="J8" s="128">
        <v>0.18</v>
      </c>
      <c r="K8" s="128">
        <v>0.19</v>
      </c>
      <c r="L8" s="128">
        <v>0.19</v>
      </c>
      <c r="M8" s="128">
        <v>0.2</v>
      </c>
      <c r="N8" s="128">
        <v>0.2</v>
      </c>
      <c r="O8" s="128">
        <v>0.21</v>
      </c>
      <c r="P8" s="128">
        <v>0.22</v>
      </c>
      <c r="Q8" s="128">
        <v>0.22</v>
      </c>
      <c r="R8" s="128">
        <v>0.23</v>
      </c>
      <c r="S8" s="128">
        <v>0.24</v>
      </c>
      <c r="T8" s="128">
        <v>0.24</v>
      </c>
      <c r="U8" s="128">
        <v>0.25</v>
      </c>
      <c r="V8" s="128">
        <v>0.26</v>
      </c>
      <c r="W8" s="128">
        <v>0.26</v>
      </c>
      <c r="X8" s="128">
        <v>0.27</v>
      </c>
      <c r="Y8" s="128">
        <v>0.28000000000000003</v>
      </c>
      <c r="Z8" s="128">
        <v>0.28999999999999998</v>
      </c>
      <c r="AA8" s="128">
        <v>0.28999999999999998</v>
      </c>
      <c r="AB8" s="128">
        <v>0.3</v>
      </c>
      <c r="AC8" s="128">
        <v>0.31</v>
      </c>
      <c r="AD8" s="128">
        <v>0.32</v>
      </c>
      <c r="AE8" s="128">
        <v>0.33</v>
      </c>
      <c r="AF8" s="128">
        <v>0.34</v>
      </c>
      <c r="AG8" s="128">
        <v>0.35</v>
      </c>
      <c r="AH8" s="128">
        <v>0.36</v>
      </c>
      <c r="AI8" s="128">
        <v>0.37</v>
      </c>
    </row>
    <row r="9" spans="1:35" s="105" customFormat="1" x14ac:dyDescent="0.3">
      <c r="A9" s="225"/>
      <c r="B9" s="127" t="s">
        <v>307</v>
      </c>
      <c r="C9" s="128">
        <v>0.22</v>
      </c>
      <c r="D9" s="128">
        <v>0.23</v>
      </c>
      <c r="E9" s="128">
        <v>0.24</v>
      </c>
      <c r="F9" s="128">
        <v>0.24</v>
      </c>
      <c r="G9" s="128">
        <v>0.25</v>
      </c>
      <c r="H9" s="128">
        <v>0.26</v>
      </c>
      <c r="I9" s="128">
        <v>0.27</v>
      </c>
      <c r="J9" s="128">
        <v>0.28000000000000003</v>
      </c>
      <c r="K9" s="128">
        <v>0.28999999999999998</v>
      </c>
      <c r="L9" s="128">
        <v>0.3</v>
      </c>
      <c r="M9" s="128">
        <v>0.31</v>
      </c>
      <c r="N9" s="128">
        <v>0.32</v>
      </c>
      <c r="O9" s="128">
        <v>0.33</v>
      </c>
      <c r="P9" s="128">
        <v>0.34</v>
      </c>
      <c r="Q9" s="128">
        <v>0.35</v>
      </c>
      <c r="R9" s="128">
        <v>0.36</v>
      </c>
      <c r="S9" s="128">
        <v>0.37</v>
      </c>
      <c r="T9" s="128">
        <v>0.39</v>
      </c>
      <c r="U9" s="128">
        <v>0.4</v>
      </c>
      <c r="V9" s="128">
        <v>0.41</v>
      </c>
      <c r="W9" s="128">
        <v>0.43</v>
      </c>
      <c r="X9" s="128">
        <v>0.44</v>
      </c>
      <c r="Y9" s="128">
        <v>0.46</v>
      </c>
      <c r="Z9" s="128">
        <v>0.47</v>
      </c>
      <c r="AA9" s="128">
        <v>0.49</v>
      </c>
      <c r="AB9" s="128">
        <v>0.5</v>
      </c>
      <c r="AC9" s="128">
        <v>0.52</v>
      </c>
      <c r="AD9" s="128">
        <v>0.54</v>
      </c>
      <c r="AE9" s="128">
        <v>0.56000000000000005</v>
      </c>
      <c r="AF9" s="128">
        <v>0.57999999999999996</v>
      </c>
      <c r="AG9" s="128">
        <v>0.59</v>
      </c>
      <c r="AH9" s="128">
        <v>0.61</v>
      </c>
      <c r="AI9" s="128">
        <v>0.64</v>
      </c>
    </row>
    <row r="10" spans="1:35" s="105" customFormat="1" x14ac:dyDescent="0.3">
      <c r="A10" s="225"/>
      <c r="B10" s="127" t="s">
        <v>308</v>
      </c>
      <c r="C10" s="128">
        <v>0.06</v>
      </c>
      <c r="D10" s="128">
        <v>0.06</v>
      </c>
      <c r="E10" s="128">
        <v>0.06</v>
      </c>
      <c r="F10" s="128">
        <v>7.0000000000000007E-2</v>
      </c>
      <c r="G10" s="128">
        <v>7.0000000000000007E-2</v>
      </c>
      <c r="H10" s="128">
        <v>7.0000000000000007E-2</v>
      </c>
      <c r="I10" s="128">
        <v>7.0000000000000007E-2</v>
      </c>
      <c r="J10" s="128">
        <v>7.0000000000000007E-2</v>
      </c>
      <c r="K10" s="128">
        <v>0.08</v>
      </c>
      <c r="L10" s="128">
        <v>0.08</v>
      </c>
      <c r="M10" s="128">
        <v>0.08</v>
      </c>
      <c r="N10" s="128">
        <v>0.08</v>
      </c>
      <c r="O10" s="128">
        <v>0.08</v>
      </c>
      <c r="P10" s="128">
        <v>0.09</v>
      </c>
      <c r="Q10" s="128">
        <v>0.09</v>
      </c>
      <c r="R10" s="128">
        <v>0.09</v>
      </c>
      <c r="S10" s="128">
        <v>0.09</v>
      </c>
      <c r="T10" s="128">
        <v>0.1</v>
      </c>
      <c r="U10" s="128">
        <v>0.1</v>
      </c>
      <c r="V10" s="128">
        <v>0.1</v>
      </c>
      <c r="W10" s="128">
        <v>0.11</v>
      </c>
      <c r="X10" s="128">
        <v>0.11</v>
      </c>
      <c r="Y10" s="128">
        <v>0.11</v>
      </c>
      <c r="Z10" s="128">
        <v>0.11</v>
      </c>
      <c r="AA10" s="128">
        <v>0.12</v>
      </c>
      <c r="AB10" s="128">
        <v>0.12</v>
      </c>
      <c r="AC10" s="128">
        <v>0.12</v>
      </c>
      <c r="AD10" s="128">
        <v>0.13</v>
      </c>
      <c r="AE10" s="128">
        <v>0.13</v>
      </c>
      <c r="AF10" s="128">
        <v>0.14000000000000001</v>
      </c>
      <c r="AG10" s="128">
        <v>0.14000000000000001</v>
      </c>
      <c r="AH10" s="128">
        <v>0.14000000000000001</v>
      </c>
      <c r="AI10" s="128">
        <v>0.15</v>
      </c>
    </row>
    <row r="11" spans="1:35" s="105" customFormat="1" x14ac:dyDescent="0.3">
      <c r="A11" s="225"/>
      <c r="B11" s="127" t="s">
        <v>309</v>
      </c>
      <c r="C11" s="128">
        <v>6.73</v>
      </c>
      <c r="D11" s="128">
        <v>7.02</v>
      </c>
      <c r="E11" s="128">
        <v>7.24</v>
      </c>
      <c r="F11" s="128">
        <v>7.61</v>
      </c>
      <c r="G11" s="128">
        <v>7.14</v>
      </c>
      <c r="H11" s="128">
        <v>6.45</v>
      </c>
      <c r="I11" s="128">
        <v>5.66</v>
      </c>
      <c r="J11" s="128">
        <v>5.95</v>
      </c>
      <c r="K11" s="128">
        <v>5.95</v>
      </c>
      <c r="L11" s="128">
        <v>5.95</v>
      </c>
      <c r="M11" s="128">
        <v>5.94</v>
      </c>
      <c r="N11" s="128">
        <v>5.94</v>
      </c>
      <c r="O11" s="128">
        <v>5.7</v>
      </c>
      <c r="P11" s="128">
        <v>5.38</v>
      </c>
      <c r="Q11" s="128">
        <v>5.13</v>
      </c>
      <c r="R11" s="128">
        <v>4.78</v>
      </c>
      <c r="S11" s="128">
        <v>4.43</v>
      </c>
      <c r="T11" s="128">
        <v>3.82</v>
      </c>
      <c r="U11" s="128">
        <v>3.28</v>
      </c>
      <c r="V11" s="128">
        <v>3.07</v>
      </c>
      <c r="W11" s="128">
        <v>2.85</v>
      </c>
      <c r="X11" s="128">
        <v>2.71</v>
      </c>
      <c r="Y11" s="128">
        <v>2.48</v>
      </c>
      <c r="Z11" s="128">
        <v>2.33</v>
      </c>
      <c r="AA11" s="128">
        <v>2.09</v>
      </c>
      <c r="AB11" s="128">
        <v>1.93</v>
      </c>
      <c r="AC11" s="128">
        <v>1.67</v>
      </c>
      <c r="AD11" s="128">
        <v>1.51</v>
      </c>
      <c r="AE11" s="128">
        <v>1.33</v>
      </c>
      <c r="AF11" s="128">
        <v>1.25</v>
      </c>
      <c r="AG11" s="128">
        <v>1.17</v>
      </c>
      <c r="AH11" s="128">
        <v>1.0900000000000001</v>
      </c>
      <c r="AI11" s="128">
        <v>0.9</v>
      </c>
    </row>
    <row r="12" spans="1:35" s="105" customFormat="1" x14ac:dyDescent="0.3">
      <c r="A12" s="225"/>
      <c r="B12" s="127" t="s">
        <v>310</v>
      </c>
      <c r="C12" s="128">
        <v>0.2</v>
      </c>
      <c r="D12" s="128">
        <v>0.2</v>
      </c>
      <c r="E12" s="128">
        <v>0.2</v>
      </c>
      <c r="F12" s="128">
        <v>0.2</v>
      </c>
      <c r="G12" s="128">
        <v>0.2</v>
      </c>
      <c r="H12" s="128">
        <v>0.2</v>
      </c>
      <c r="I12" s="128">
        <v>0.2</v>
      </c>
      <c r="J12" s="128">
        <v>0.2</v>
      </c>
      <c r="K12" s="128">
        <v>0.2</v>
      </c>
      <c r="L12" s="128">
        <v>0.2</v>
      </c>
      <c r="M12" s="128">
        <v>0.2</v>
      </c>
      <c r="N12" s="128">
        <v>0.2</v>
      </c>
      <c r="O12" s="128">
        <v>0.2</v>
      </c>
      <c r="P12" s="128">
        <v>0.2</v>
      </c>
      <c r="Q12" s="128">
        <v>0.2</v>
      </c>
      <c r="R12" s="128">
        <v>0.2</v>
      </c>
      <c r="S12" s="128">
        <v>0.2</v>
      </c>
      <c r="T12" s="128">
        <v>0.2</v>
      </c>
      <c r="U12" s="128">
        <v>0.2</v>
      </c>
      <c r="V12" s="128">
        <v>0.2</v>
      </c>
      <c r="W12" s="128">
        <v>0.2</v>
      </c>
      <c r="X12" s="128">
        <v>0.2</v>
      </c>
      <c r="Y12" s="128">
        <v>0.2</v>
      </c>
      <c r="Z12" s="128">
        <v>0.2</v>
      </c>
      <c r="AA12" s="128">
        <v>0.2</v>
      </c>
      <c r="AB12" s="128">
        <v>0.2</v>
      </c>
      <c r="AC12" s="128">
        <v>0.2</v>
      </c>
      <c r="AD12" s="128">
        <v>0.2</v>
      </c>
      <c r="AE12" s="128">
        <v>0.2</v>
      </c>
      <c r="AF12" s="128">
        <v>0.2</v>
      </c>
      <c r="AG12" s="128">
        <v>0.2</v>
      </c>
      <c r="AH12" s="128">
        <v>0.2</v>
      </c>
      <c r="AI12" s="128">
        <v>0.2</v>
      </c>
    </row>
    <row r="13" spans="1:35" s="105" customFormat="1" x14ac:dyDescent="0.3">
      <c r="A13" s="225"/>
      <c r="B13" s="127" t="s">
        <v>311</v>
      </c>
      <c r="C13" s="128">
        <v>7.0000000000000007E-2</v>
      </c>
      <c r="D13" s="128">
        <v>7.0000000000000007E-2</v>
      </c>
      <c r="E13" s="128">
        <v>7.0000000000000007E-2</v>
      </c>
      <c r="F13" s="128">
        <v>7.0000000000000007E-2</v>
      </c>
      <c r="G13" s="128">
        <v>7.0000000000000007E-2</v>
      </c>
      <c r="H13" s="128">
        <v>7.0000000000000007E-2</v>
      </c>
      <c r="I13" s="128">
        <v>7.0000000000000007E-2</v>
      </c>
      <c r="J13" s="128">
        <v>7.0000000000000007E-2</v>
      </c>
      <c r="K13" s="128">
        <v>7.0000000000000007E-2</v>
      </c>
      <c r="L13" s="128">
        <v>7.0000000000000007E-2</v>
      </c>
      <c r="M13" s="128">
        <v>7.0000000000000007E-2</v>
      </c>
      <c r="N13" s="128">
        <v>7.0000000000000007E-2</v>
      </c>
      <c r="O13" s="128">
        <v>7.0000000000000007E-2</v>
      </c>
      <c r="P13" s="128">
        <v>7.0000000000000007E-2</v>
      </c>
      <c r="Q13" s="128">
        <v>7.0000000000000007E-2</v>
      </c>
      <c r="R13" s="128">
        <v>7.0000000000000007E-2</v>
      </c>
      <c r="S13" s="128">
        <v>7.0000000000000007E-2</v>
      </c>
      <c r="T13" s="128">
        <v>7.0000000000000007E-2</v>
      </c>
      <c r="U13" s="128">
        <v>7.0000000000000007E-2</v>
      </c>
      <c r="V13" s="128">
        <v>0.06</v>
      </c>
      <c r="W13" s="128">
        <v>0.06</v>
      </c>
      <c r="X13" s="128">
        <v>0.06</v>
      </c>
      <c r="Y13" s="128">
        <v>0.06</v>
      </c>
      <c r="Z13" s="128">
        <v>0.06</v>
      </c>
      <c r="AA13" s="128">
        <v>0.06</v>
      </c>
      <c r="AB13" s="128">
        <v>0.06</v>
      </c>
      <c r="AC13" s="128">
        <v>0.06</v>
      </c>
      <c r="AD13" s="128">
        <v>0.06</v>
      </c>
      <c r="AE13" s="128">
        <v>0.06</v>
      </c>
      <c r="AF13" s="128">
        <v>0.06</v>
      </c>
      <c r="AG13" s="128">
        <v>0.06</v>
      </c>
      <c r="AH13" s="128">
        <v>0.06</v>
      </c>
      <c r="AI13" s="128">
        <v>0.06</v>
      </c>
    </row>
    <row r="14" spans="1:35" s="118" customFormat="1" x14ac:dyDescent="0.3">
      <c r="A14" s="226"/>
      <c r="B14" s="129" t="s">
        <v>53</v>
      </c>
      <c r="C14" s="130">
        <f>SUM(C7:C13)</f>
        <v>7.7300000000000013</v>
      </c>
      <c r="D14" s="130">
        <f t="shared" ref="D14:AI14" si="2">SUM(D7:D13)</f>
        <v>8.0399999999999991</v>
      </c>
      <c r="E14" s="130">
        <f t="shared" si="2"/>
        <v>8.2799999999999994</v>
      </c>
      <c r="F14" s="130">
        <f t="shared" si="2"/>
        <v>8.67</v>
      </c>
      <c r="G14" s="130">
        <f t="shared" si="2"/>
        <v>8.2199999999999989</v>
      </c>
      <c r="H14" s="130">
        <f t="shared" si="2"/>
        <v>7.5500000000000007</v>
      </c>
      <c r="I14" s="130">
        <f t="shared" si="2"/>
        <v>6.78</v>
      </c>
      <c r="J14" s="130">
        <f t="shared" si="2"/>
        <v>7.0900000000000007</v>
      </c>
      <c r="K14" s="130">
        <f t="shared" si="2"/>
        <v>7.1300000000000008</v>
      </c>
      <c r="L14" s="130">
        <f t="shared" si="2"/>
        <v>7.1400000000000006</v>
      </c>
      <c r="M14" s="130">
        <f t="shared" si="2"/>
        <v>7.160000000000001</v>
      </c>
      <c r="N14" s="130">
        <f t="shared" si="2"/>
        <v>7.1700000000000008</v>
      </c>
      <c r="O14" s="130">
        <f t="shared" si="2"/>
        <v>6.9600000000000009</v>
      </c>
      <c r="P14" s="130">
        <f t="shared" si="2"/>
        <v>6.6800000000000006</v>
      </c>
      <c r="Q14" s="130">
        <f t="shared" si="2"/>
        <v>6.44</v>
      </c>
      <c r="R14" s="130">
        <f t="shared" si="2"/>
        <v>6.120000000000001</v>
      </c>
      <c r="S14" s="130">
        <f t="shared" si="2"/>
        <v>5.8</v>
      </c>
      <c r="T14" s="130">
        <f t="shared" si="2"/>
        <v>5.2200000000000006</v>
      </c>
      <c r="U14" s="130">
        <f t="shared" si="2"/>
        <v>4.71</v>
      </c>
      <c r="V14" s="130">
        <f t="shared" si="2"/>
        <v>4.5199999999999996</v>
      </c>
      <c r="W14" s="130">
        <f t="shared" si="2"/>
        <v>4.34</v>
      </c>
      <c r="X14" s="130">
        <f t="shared" si="2"/>
        <v>4.22</v>
      </c>
      <c r="Y14" s="130">
        <f t="shared" si="2"/>
        <v>4.03</v>
      </c>
      <c r="Z14" s="130">
        <f t="shared" si="2"/>
        <v>3.9100000000000006</v>
      </c>
      <c r="AA14" s="130">
        <f t="shared" si="2"/>
        <v>3.71</v>
      </c>
      <c r="AB14" s="130">
        <f t="shared" si="2"/>
        <v>3.5800000000000005</v>
      </c>
      <c r="AC14" s="130">
        <f t="shared" si="2"/>
        <v>3.35</v>
      </c>
      <c r="AD14" s="130">
        <f t="shared" si="2"/>
        <v>3.2400000000000007</v>
      </c>
      <c r="AE14" s="130">
        <f t="shared" si="2"/>
        <v>3.1000000000000005</v>
      </c>
      <c r="AF14" s="130">
        <f t="shared" si="2"/>
        <v>3.0700000000000003</v>
      </c>
      <c r="AG14" s="130">
        <f t="shared" si="2"/>
        <v>3.02</v>
      </c>
      <c r="AH14" s="130">
        <f t="shared" si="2"/>
        <v>2.98</v>
      </c>
      <c r="AI14" s="130">
        <f t="shared" si="2"/>
        <v>2.85</v>
      </c>
    </row>
    <row r="15" spans="1:35" s="120" customFormat="1" x14ac:dyDescent="0.3">
      <c r="A15" s="222" t="s">
        <v>312</v>
      </c>
      <c r="B15" s="131" t="s">
        <v>313</v>
      </c>
      <c r="C15" s="132">
        <v>1.37</v>
      </c>
      <c r="D15" s="132">
        <v>1.38</v>
      </c>
      <c r="E15" s="132">
        <v>1.4</v>
      </c>
      <c r="F15" s="132">
        <v>1.41</v>
      </c>
      <c r="G15" s="132">
        <v>1.43</v>
      </c>
      <c r="H15" s="132">
        <v>1.44</v>
      </c>
      <c r="I15" s="132">
        <v>1.46</v>
      </c>
      <c r="J15" s="132">
        <v>1.47</v>
      </c>
      <c r="K15" s="132">
        <v>1.49</v>
      </c>
      <c r="L15" s="132">
        <v>1.5</v>
      </c>
      <c r="M15" s="132">
        <v>1.52</v>
      </c>
      <c r="N15" s="132">
        <v>1.53</v>
      </c>
      <c r="O15" s="132">
        <v>1.55</v>
      </c>
      <c r="P15" s="132">
        <v>1.57</v>
      </c>
      <c r="Q15" s="132">
        <v>1.58</v>
      </c>
      <c r="R15" s="132">
        <v>1.6</v>
      </c>
      <c r="S15" s="132">
        <v>1.61</v>
      </c>
      <c r="T15" s="132">
        <v>1.63</v>
      </c>
      <c r="U15" s="132">
        <v>1.65</v>
      </c>
      <c r="V15" s="132">
        <v>1.67</v>
      </c>
      <c r="W15" s="132">
        <v>1.68</v>
      </c>
      <c r="X15" s="132">
        <v>1.7</v>
      </c>
      <c r="Y15" s="132">
        <v>1.72</v>
      </c>
      <c r="Z15" s="132">
        <v>1.74</v>
      </c>
      <c r="AA15" s="132">
        <v>1.75</v>
      </c>
      <c r="AB15" s="132">
        <v>1.77</v>
      </c>
      <c r="AC15" s="132">
        <v>1.79</v>
      </c>
      <c r="AD15" s="132">
        <v>1.81</v>
      </c>
      <c r="AE15" s="132">
        <v>1.83</v>
      </c>
      <c r="AF15" s="132">
        <v>1.85</v>
      </c>
      <c r="AG15" s="132">
        <v>1.87</v>
      </c>
      <c r="AH15" s="132">
        <v>1.89</v>
      </c>
      <c r="AI15" s="132">
        <v>1.91</v>
      </c>
    </row>
    <row r="16" spans="1:35" s="121" customFormat="1" x14ac:dyDescent="0.3">
      <c r="A16" s="223"/>
      <c r="B16" s="133" t="s">
        <v>53</v>
      </c>
      <c r="C16" s="134">
        <f>C15</f>
        <v>1.37</v>
      </c>
      <c r="D16" s="134">
        <f t="shared" ref="D16:AI16" si="3">D15</f>
        <v>1.38</v>
      </c>
      <c r="E16" s="134">
        <f t="shared" si="3"/>
        <v>1.4</v>
      </c>
      <c r="F16" s="134">
        <f t="shared" si="3"/>
        <v>1.41</v>
      </c>
      <c r="G16" s="134">
        <f t="shared" si="3"/>
        <v>1.43</v>
      </c>
      <c r="H16" s="134">
        <f t="shared" si="3"/>
        <v>1.44</v>
      </c>
      <c r="I16" s="134">
        <f t="shared" si="3"/>
        <v>1.46</v>
      </c>
      <c r="J16" s="134">
        <f t="shared" si="3"/>
        <v>1.47</v>
      </c>
      <c r="K16" s="134">
        <f t="shared" si="3"/>
        <v>1.49</v>
      </c>
      <c r="L16" s="134">
        <f t="shared" si="3"/>
        <v>1.5</v>
      </c>
      <c r="M16" s="134">
        <f t="shared" si="3"/>
        <v>1.52</v>
      </c>
      <c r="N16" s="134">
        <f t="shared" si="3"/>
        <v>1.53</v>
      </c>
      <c r="O16" s="134">
        <f t="shared" si="3"/>
        <v>1.55</v>
      </c>
      <c r="P16" s="134">
        <f t="shared" si="3"/>
        <v>1.57</v>
      </c>
      <c r="Q16" s="134">
        <f t="shared" si="3"/>
        <v>1.58</v>
      </c>
      <c r="R16" s="134">
        <f t="shared" si="3"/>
        <v>1.6</v>
      </c>
      <c r="S16" s="134">
        <f t="shared" si="3"/>
        <v>1.61</v>
      </c>
      <c r="T16" s="134">
        <f t="shared" si="3"/>
        <v>1.63</v>
      </c>
      <c r="U16" s="134">
        <f t="shared" si="3"/>
        <v>1.65</v>
      </c>
      <c r="V16" s="134">
        <f t="shared" si="3"/>
        <v>1.67</v>
      </c>
      <c r="W16" s="134">
        <f t="shared" si="3"/>
        <v>1.68</v>
      </c>
      <c r="X16" s="134">
        <f t="shared" si="3"/>
        <v>1.7</v>
      </c>
      <c r="Y16" s="134">
        <f t="shared" si="3"/>
        <v>1.72</v>
      </c>
      <c r="Z16" s="134">
        <f t="shared" si="3"/>
        <v>1.74</v>
      </c>
      <c r="AA16" s="134">
        <f t="shared" si="3"/>
        <v>1.75</v>
      </c>
      <c r="AB16" s="134">
        <f t="shared" si="3"/>
        <v>1.77</v>
      </c>
      <c r="AC16" s="134">
        <f t="shared" si="3"/>
        <v>1.79</v>
      </c>
      <c r="AD16" s="134">
        <f t="shared" si="3"/>
        <v>1.81</v>
      </c>
      <c r="AE16" s="134">
        <f t="shared" si="3"/>
        <v>1.83</v>
      </c>
      <c r="AF16" s="134">
        <f t="shared" si="3"/>
        <v>1.85</v>
      </c>
      <c r="AG16" s="134">
        <f t="shared" si="3"/>
        <v>1.87</v>
      </c>
      <c r="AH16" s="134">
        <f t="shared" si="3"/>
        <v>1.89</v>
      </c>
      <c r="AI16" s="134">
        <f t="shared" si="3"/>
        <v>1.91</v>
      </c>
    </row>
    <row r="17" spans="1:53" s="114" customFormat="1" x14ac:dyDescent="0.3">
      <c r="A17" s="220" t="s">
        <v>314</v>
      </c>
      <c r="B17" s="135" t="s">
        <v>315</v>
      </c>
      <c r="C17" s="136">
        <v>-42.13</v>
      </c>
      <c r="D17" s="136">
        <v>-42.13</v>
      </c>
      <c r="E17" s="136">
        <v>-42.13</v>
      </c>
      <c r="F17" s="136">
        <v>-42.13</v>
      </c>
      <c r="G17" s="136">
        <v>-42.13</v>
      </c>
      <c r="H17" s="136">
        <v>-42.13</v>
      </c>
      <c r="I17" s="136">
        <v>-42.13</v>
      </c>
      <c r="J17" s="136">
        <v>-42.13</v>
      </c>
      <c r="K17" s="136">
        <v>-42.13</v>
      </c>
      <c r="L17" s="136">
        <v>-42.13</v>
      </c>
      <c r="M17" s="136">
        <v>-42.13</v>
      </c>
      <c r="N17" s="136">
        <v>-42.13</v>
      </c>
      <c r="O17" s="136">
        <v>-42.13</v>
      </c>
      <c r="P17" s="136">
        <v>-42.13</v>
      </c>
      <c r="Q17" s="136">
        <v>-42.13</v>
      </c>
      <c r="R17" s="136">
        <v>-42.13</v>
      </c>
      <c r="S17" s="136">
        <v>-42.13</v>
      </c>
      <c r="T17" s="136">
        <v>-42.13</v>
      </c>
      <c r="U17" s="136">
        <v>-42.13</v>
      </c>
      <c r="V17" s="136">
        <v>-42.13</v>
      </c>
      <c r="W17" s="136">
        <v>-42.13</v>
      </c>
      <c r="X17" s="136">
        <v>-42.13</v>
      </c>
      <c r="Y17" s="136">
        <v>-42.13</v>
      </c>
      <c r="Z17" s="136">
        <v>-42.13</v>
      </c>
      <c r="AA17" s="136">
        <v>-42.13</v>
      </c>
      <c r="AB17" s="136">
        <v>-42.13</v>
      </c>
      <c r="AC17" s="136">
        <v>-42.13</v>
      </c>
      <c r="AD17" s="136">
        <v>-42.13</v>
      </c>
      <c r="AE17" s="136">
        <v>-42.13</v>
      </c>
      <c r="AF17" s="136">
        <v>-42.13</v>
      </c>
      <c r="AG17" s="136">
        <v>-42.13</v>
      </c>
      <c r="AH17" s="136">
        <v>-42.13</v>
      </c>
      <c r="AI17" s="136">
        <v>-42.13</v>
      </c>
    </row>
    <row r="18" spans="1:53" s="119" customFormat="1" x14ac:dyDescent="0.3">
      <c r="A18" s="221"/>
      <c r="B18" s="137" t="s">
        <v>53</v>
      </c>
      <c r="C18" s="138">
        <f>C17</f>
        <v>-42.13</v>
      </c>
      <c r="D18" s="138">
        <f t="shared" ref="D18:AI18" si="4">D17</f>
        <v>-42.13</v>
      </c>
      <c r="E18" s="138">
        <f t="shared" si="4"/>
        <v>-42.13</v>
      </c>
      <c r="F18" s="138">
        <f t="shared" si="4"/>
        <v>-42.13</v>
      </c>
      <c r="G18" s="138">
        <f t="shared" si="4"/>
        <v>-42.13</v>
      </c>
      <c r="H18" s="138">
        <f t="shared" si="4"/>
        <v>-42.13</v>
      </c>
      <c r="I18" s="138">
        <f t="shared" si="4"/>
        <v>-42.13</v>
      </c>
      <c r="J18" s="138">
        <f t="shared" si="4"/>
        <v>-42.13</v>
      </c>
      <c r="K18" s="138">
        <f t="shared" si="4"/>
        <v>-42.13</v>
      </c>
      <c r="L18" s="138">
        <f t="shared" si="4"/>
        <v>-42.13</v>
      </c>
      <c r="M18" s="138">
        <f t="shared" si="4"/>
        <v>-42.13</v>
      </c>
      <c r="N18" s="138">
        <f t="shared" si="4"/>
        <v>-42.13</v>
      </c>
      <c r="O18" s="138">
        <f t="shared" si="4"/>
        <v>-42.13</v>
      </c>
      <c r="P18" s="138">
        <f t="shared" si="4"/>
        <v>-42.13</v>
      </c>
      <c r="Q18" s="138">
        <f t="shared" si="4"/>
        <v>-42.13</v>
      </c>
      <c r="R18" s="138">
        <f t="shared" si="4"/>
        <v>-42.13</v>
      </c>
      <c r="S18" s="138">
        <f t="shared" si="4"/>
        <v>-42.13</v>
      </c>
      <c r="T18" s="138">
        <f t="shared" si="4"/>
        <v>-42.13</v>
      </c>
      <c r="U18" s="138">
        <f t="shared" si="4"/>
        <v>-42.13</v>
      </c>
      <c r="V18" s="138">
        <f t="shared" si="4"/>
        <v>-42.13</v>
      </c>
      <c r="W18" s="138">
        <f t="shared" si="4"/>
        <v>-42.13</v>
      </c>
      <c r="X18" s="138">
        <f t="shared" si="4"/>
        <v>-42.13</v>
      </c>
      <c r="Y18" s="138">
        <f t="shared" si="4"/>
        <v>-42.13</v>
      </c>
      <c r="Z18" s="138">
        <f t="shared" si="4"/>
        <v>-42.13</v>
      </c>
      <c r="AA18" s="138">
        <f t="shared" si="4"/>
        <v>-42.13</v>
      </c>
      <c r="AB18" s="138">
        <f t="shared" si="4"/>
        <v>-42.13</v>
      </c>
      <c r="AC18" s="138">
        <f t="shared" si="4"/>
        <v>-42.13</v>
      </c>
      <c r="AD18" s="138">
        <f t="shared" si="4"/>
        <v>-42.13</v>
      </c>
      <c r="AE18" s="138">
        <f t="shared" si="4"/>
        <v>-42.13</v>
      </c>
      <c r="AF18" s="138">
        <f t="shared" si="4"/>
        <v>-42.13</v>
      </c>
      <c r="AG18" s="138">
        <f t="shared" si="4"/>
        <v>-42.13</v>
      </c>
      <c r="AH18" s="138">
        <f t="shared" si="4"/>
        <v>-42.13</v>
      </c>
      <c r="AI18" s="138">
        <f t="shared" si="4"/>
        <v>-42.13</v>
      </c>
    </row>
    <row r="19" spans="1:53" s="105" customFormat="1" x14ac:dyDescent="0.3">
      <c r="A19" s="217" t="s">
        <v>57</v>
      </c>
      <c r="B19" s="112" t="s">
        <v>316</v>
      </c>
      <c r="C19" s="108">
        <v>7.23</v>
      </c>
      <c r="D19" s="108">
        <v>7.36</v>
      </c>
      <c r="E19" s="108">
        <v>7.5</v>
      </c>
      <c r="F19" s="108">
        <v>7.64</v>
      </c>
      <c r="G19" s="108">
        <v>7.78</v>
      </c>
      <c r="H19" s="108">
        <v>7.92</v>
      </c>
      <c r="I19" s="108">
        <v>8.07</v>
      </c>
      <c r="J19" s="108">
        <v>8.2100000000000009</v>
      </c>
      <c r="K19" s="108">
        <v>8.3699999999999992</v>
      </c>
      <c r="L19" s="108">
        <v>8.52</v>
      </c>
      <c r="M19" s="108">
        <v>8.68</v>
      </c>
      <c r="N19" s="108">
        <v>8.84</v>
      </c>
      <c r="O19" s="108">
        <v>9</v>
      </c>
      <c r="P19" s="108">
        <v>9.16</v>
      </c>
      <c r="Q19" s="108">
        <v>9.33</v>
      </c>
      <c r="R19" s="108">
        <v>9.5</v>
      </c>
      <c r="S19" s="108">
        <v>9.68</v>
      </c>
      <c r="T19" s="108">
        <v>9.86</v>
      </c>
      <c r="U19" s="108">
        <v>10.039999999999999</v>
      </c>
      <c r="V19" s="108">
        <v>10.220000000000001</v>
      </c>
      <c r="W19" s="108">
        <v>10.41</v>
      </c>
      <c r="X19" s="108">
        <v>10.6</v>
      </c>
      <c r="Y19" s="108">
        <v>10.8</v>
      </c>
      <c r="Z19" s="108">
        <v>11</v>
      </c>
      <c r="AA19" s="108">
        <v>11.2</v>
      </c>
      <c r="AB19" s="108">
        <v>11.41</v>
      </c>
      <c r="AC19" s="108">
        <v>11.61</v>
      </c>
      <c r="AD19" s="108">
        <v>11.83</v>
      </c>
      <c r="AE19" s="108">
        <v>12.05</v>
      </c>
      <c r="AF19" s="108">
        <v>12.27</v>
      </c>
      <c r="AG19" s="108">
        <v>12.49</v>
      </c>
      <c r="AH19" s="108">
        <v>12.72</v>
      </c>
      <c r="AI19" s="108">
        <v>12.96</v>
      </c>
    </row>
    <row r="20" spans="1:53" s="105" customFormat="1" x14ac:dyDescent="0.3">
      <c r="A20" s="218"/>
      <c r="B20" s="112" t="s">
        <v>317</v>
      </c>
      <c r="C20" s="108">
        <v>1.7</v>
      </c>
      <c r="D20" s="108">
        <v>1.73</v>
      </c>
      <c r="E20" s="108">
        <v>1.75</v>
      </c>
      <c r="F20" s="108">
        <v>1.78</v>
      </c>
      <c r="G20" s="108">
        <v>1.81</v>
      </c>
      <c r="H20" s="108">
        <v>1.84</v>
      </c>
      <c r="I20" s="108">
        <v>1.87</v>
      </c>
      <c r="J20" s="108">
        <v>1.9</v>
      </c>
      <c r="K20" s="108">
        <v>1.93</v>
      </c>
      <c r="L20" s="108">
        <v>1.96</v>
      </c>
      <c r="M20" s="108">
        <v>1.99</v>
      </c>
      <c r="N20" s="108">
        <v>2.02</v>
      </c>
      <c r="O20" s="108">
        <v>2.0499999999999998</v>
      </c>
      <c r="P20" s="108">
        <v>2.08</v>
      </c>
      <c r="Q20" s="108">
        <v>2.11</v>
      </c>
      <c r="R20" s="108">
        <v>2.15</v>
      </c>
      <c r="S20" s="108">
        <v>2.1800000000000002</v>
      </c>
      <c r="T20" s="108">
        <v>2.2200000000000002</v>
      </c>
      <c r="U20" s="108">
        <v>2.25</v>
      </c>
      <c r="V20" s="108">
        <v>2.29</v>
      </c>
      <c r="W20" s="108">
        <v>2.3199999999999998</v>
      </c>
      <c r="X20" s="108">
        <v>2.36</v>
      </c>
      <c r="Y20" s="108">
        <v>2.39</v>
      </c>
      <c r="Z20" s="108">
        <v>2.4300000000000002</v>
      </c>
      <c r="AA20" s="108">
        <v>2.4700000000000002</v>
      </c>
      <c r="AB20" s="108">
        <v>2.5099999999999998</v>
      </c>
      <c r="AC20" s="108">
        <v>2.5499999999999998</v>
      </c>
      <c r="AD20" s="108">
        <v>2.59</v>
      </c>
      <c r="AE20" s="108">
        <v>2.63</v>
      </c>
      <c r="AF20" s="108">
        <v>2.67</v>
      </c>
      <c r="AG20" s="108">
        <v>2.71</v>
      </c>
      <c r="AH20" s="108">
        <v>2.76</v>
      </c>
      <c r="AI20" s="108">
        <v>2.8</v>
      </c>
    </row>
    <row r="21" spans="1:53" s="118" customFormat="1" x14ac:dyDescent="0.3">
      <c r="A21" s="219"/>
      <c r="B21" s="139" t="s">
        <v>53</v>
      </c>
      <c r="C21" s="113">
        <f>SUM(C19:C20)</f>
        <v>8.93</v>
      </c>
      <c r="D21" s="113">
        <f t="shared" ref="D21:AI21" si="5">SUM(D19:D20)</f>
        <v>9.09</v>
      </c>
      <c r="E21" s="113">
        <f t="shared" si="5"/>
        <v>9.25</v>
      </c>
      <c r="F21" s="113">
        <f t="shared" si="5"/>
        <v>9.42</v>
      </c>
      <c r="G21" s="113">
        <f t="shared" si="5"/>
        <v>9.59</v>
      </c>
      <c r="H21" s="113">
        <f t="shared" si="5"/>
        <v>9.76</v>
      </c>
      <c r="I21" s="113">
        <f t="shared" si="5"/>
        <v>9.9400000000000013</v>
      </c>
      <c r="J21" s="113">
        <f t="shared" si="5"/>
        <v>10.110000000000001</v>
      </c>
      <c r="K21" s="113">
        <f t="shared" si="5"/>
        <v>10.299999999999999</v>
      </c>
      <c r="L21" s="113">
        <f t="shared" si="5"/>
        <v>10.48</v>
      </c>
      <c r="M21" s="113">
        <f t="shared" si="5"/>
        <v>10.67</v>
      </c>
      <c r="N21" s="113">
        <f t="shared" si="5"/>
        <v>10.86</v>
      </c>
      <c r="O21" s="113">
        <f t="shared" si="5"/>
        <v>11.05</v>
      </c>
      <c r="P21" s="113">
        <f t="shared" si="5"/>
        <v>11.24</v>
      </c>
      <c r="Q21" s="113">
        <f t="shared" si="5"/>
        <v>11.44</v>
      </c>
      <c r="R21" s="113">
        <f t="shared" si="5"/>
        <v>11.65</v>
      </c>
      <c r="S21" s="113">
        <f t="shared" si="5"/>
        <v>11.86</v>
      </c>
      <c r="T21" s="113">
        <f t="shared" si="5"/>
        <v>12.08</v>
      </c>
      <c r="U21" s="113">
        <f t="shared" si="5"/>
        <v>12.29</v>
      </c>
      <c r="V21" s="113">
        <f t="shared" si="5"/>
        <v>12.510000000000002</v>
      </c>
      <c r="W21" s="113">
        <f t="shared" si="5"/>
        <v>12.73</v>
      </c>
      <c r="X21" s="113">
        <f t="shared" si="5"/>
        <v>12.959999999999999</v>
      </c>
      <c r="Y21" s="113">
        <f t="shared" si="5"/>
        <v>13.190000000000001</v>
      </c>
      <c r="Z21" s="113">
        <f t="shared" si="5"/>
        <v>13.43</v>
      </c>
      <c r="AA21" s="113">
        <f t="shared" si="5"/>
        <v>13.67</v>
      </c>
      <c r="AB21" s="113">
        <f t="shared" si="5"/>
        <v>13.92</v>
      </c>
      <c r="AC21" s="113">
        <f t="shared" si="5"/>
        <v>14.16</v>
      </c>
      <c r="AD21" s="113">
        <f t="shared" si="5"/>
        <v>14.42</v>
      </c>
      <c r="AE21" s="113">
        <f t="shared" si="5"/>
        <v>14.68</v>
      </c>
      <c r="AF21" s="113">
        <f t="shared" si="5"/>
        <v>14.94</v>
      </c>
      <c r="AG21" s="113">
        <f t="shared" si="5"/>
        <v>15.2</v>
      </c>
      <c r="AH21" s="113">
        <f t="shared" si="5"/>
        <v>15.48</v>
      </c>
      <c r="AI21" s="113">
        <f t="shared" si="5"/>
        <v>15.760000000000002</v>
      </c>
    </row>
    <row r="22" spans="1:53" x14ac:dyDescent="0.3">
      <c r="B22" s="92"/>
      <c r="C22" s="105"/>
      <c r="D22" s="105"/>
      <c r="E22" s="105"/>
      <c r="F22" s="105"/>
      <c r="G22" s="105"/>
      <c r="H22" s="105"/>
      <c r="I22" s="105"/>
      <c r="J22" s="105"/>
      <c r="K22" s="105"/>
      <c r="L22" s="105"/>
      <c r="M22" s="105"/>
      <c r="N22" s="105"/>
      <c r="O22" s="109"/>
      <c r="P22" s="105"/>
      <c r="Q22" s="105"/>
      <c r="R22" s="105"/>
      <c r="S22" s="105"/>
      <c r="T22" s="105"/>
      <c r="U22" s="105"/>
      <c r="V22" s="105"/>
      <c r="W22" s="105"/>
      <c r="X22" s="105"/>
      <c r="Y22" s="105"/>
      <c r="Z22" s="105"/>
      <c r="AA22" s="105"/>
      <c r="AB22" s="105"/>
      <c r="AC22" s="105"/>
      <c r="AD22" s="105"/>
      <c r="AE22" s="105"/>
      <c r="AF22" s="105"/>
      <c r="AG22" s="105"/>
      <c r="AH22" s="105"/>
      <c r="AI22" s="105"/>
    </row>
    <row r="23" spans="1:53" x14ac:dyDescent="0.3">
      <c r="B23" s="71" t="s">
        <v>318</v>
      </c>
    </row>
    <row r="24" spans="1:53" x14ac:dyDescent="0.3">
      <c r="B24" s="105" t="s">
        <v>451</v>
      </c>
      <c r="O24" s="115"/>
    </row>
    <row r="25" spans="1:53" x14ac:dyDescent="0.3">
      <c r="B25" s="116"/>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row>
  </sheetData>
  <mergeCells count="5">
    <mergeCell ref="A19:A21"/>
    <mergeCell ref="A17:A18"/>
    <mergeCell ref="A15:A16"/>
    <mergeCell ref="A7:A14"/>
    <mergeCell ref="A2:A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394AB-9649-4BCC-BBC1-044C361AD738}">
  <sheetPr>
    <tabColor theme="0"/>
  </sheetPr>
  <dimension ref="A1"/>
  <sheetViews>
    <sheetView workbookViewId="0"/>
  </sheetViews>
  <sheetFormatPr defaultRowHeight="14" x14ac:dyDescent="0.3"/>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C7E2-8E03-42FB-A544-9DA196043EA1}">
  <sheetPr>
    <tabColor theme="0"/>
  </sheetPr>
  <dimension ref="A1:AH51"/>
  <sheetViews>
    <sheetView topLeftCell="A12" workbookViewId="0"/>
  </sheetViews>
  <sheetFormatPr defaultColWidth="9" defaultRowHeight="14" x14ac:dyDescent="0.3"/>
  <cols>
    <col min="1" max="1" width="57.6640625" style="71" customWidth="1"/>
    <col min="2" max="16384" width="9" style="71"/>
  </cols>
  <sheetData>
    <row r="1" spans="1:34" x14ac:dyDescent="0.3">
      <c r="A1" s="71" t="s">
        <v>36</v>
      </c>
    </row>
    <row r="2" spans="1:34" s="111" customFormat="1" x14ac:dyDescent="0.3">
      <c r="A2" s="111" t="s">
        <v>319</v>
      </c>
      <c r="B2" s="111">
        <v>2018</v>
      </c>
      <c r="C2" s="111">
        <v>2019</v>
      </c>
      <c r="D2" s="111">
        <v>2020</v>
      </c>
      <c r="E2" s="111">
        <v>2021</v>
      </c>
      <c r="F2" s="111">
        <v>2022</v>
      </c>
      <c r="G2" s="111">
        <v>2023</v>
      </c>
      <c r="H2" s="111">
        <v>2024</v>
      </c>
      <c r="I2" s="111">
        <v>2025</v>
      </c>
      <c r="J2" s="111">
        <v>2026</v>
      </c>
      <c r="K2" s="111">
        <v>2027</v>
      </c>
      <c r="L2" s="111">
        <v>2028</v>
      </c>
      <c r="M2" s="111">
        <v>2029</v>
      </c>
      <c r="N2" s="111">
        <v>2030</v>
      </c>
      <c r="O2" s="111">
        <v>2031</v>
      </c>
      <c r="P2" s="111">
        <v>2032</v>
      </c>
      <c r="Q2" s="111">
        <v>2033</v>
      </c>
      <c r="R2" s="111">
        <v>2034</v>
      </c>
      <c r="S2" s="111">
        <v>2035</v>
      </c>
      <c r="T2" s="111">
        <v>2036</v>
      </c>
      <c r="U2" s="111">
        <v>2037</v>
      </c>
      <c r="V2" s="111">
        <v>2038</v>
      </c>
      <c r="W2" s="111">
        <v>2039</v>
      </c>
      <c r="X2" s="111">
        <v>2040</v>
      </c>
      <c r="Y2" s="111">
        <v>2041</v>
      </c>
      <c r="Z2" s="111">
        <v>2042</v>
      </c>
      <c r="AA2" s="111">
        <v>2043</v>
      </c>
      <c r="AB2" s="111">
        <v>2044</v>
      </c>
      <c r="AC2" s="111">
        <v>2045</v>
      </c>
      <c r="AD2" s="111">
        <v>2046</v>
      </c>
      <c r="AE2" s="111">
        <v>2047</v>
      </c>
      <c r="AF2" s="111">
        <v>2048</v>
      </c>
      <c r="AG2" s="111">
        <v>2049</v>
      </c>
      <c r="AH2" s="111">
        <v>2050</v>
      </c>
    </row>
    <row r="3" spans="1:34" x14ac:dyDescent="0.3">
      <c r="A3" s="71" t="s">
        <v>320</v>
      </c>
      <c r="B3" s="103">
        <v>1.63</v>
      </c>
      <c r="C3" s="103">
        <v>1.63</v>
      </c>
      <c r="D3" s="103">
        <v>1.62</v>
      </c>
      <c r="E3" s="103">
        <v>1.62</v>
      </c>
      <c r="F3" s="103">
        <v>1.61</v>
      </c>
      <c r="G3" s="103">
        <v>1.61</v>
      </c>
      <c r="H3" s="103">
        <v>1.61</v>
      </c>
      <c r="I3" s="103">
        <v>1.6</v>
      </c>
      <c r="J3" s="103">
        <v>1.6</v>
      </c>
      <c r="K3" s="103">
        <v>1.59</v>
      </c>
      <c r="L3" s="103">
        <v>1.59</v>
      </c>
      <c r="M3" s="103">
        <v>1.58</v>
      </c>
      <c r="N3" s="103">
        <v>1.58</v>
      </c>
      <c r="O3" s="103">
        <v>1.57</v>
      </c>
      <c r="P3" s="103">
        <v>1.57</v>
      </c>
      <c r="Q3" s="103">
        <v>1.57</v>
      </c>
      <c r="R3" s="103">
        <v>1.56</v>
      </c>
      <c r="S3" s="103">
        <v>1.56</v>
      </c>
      <c r="T3" s="103">
        <v>1.55</v>
      </c>
      <c r="U3" s="103">
        <v>1.55</v>
      </c>
      <c r="V3" s="103">
        <v>1.54</v>
      </c>
      <c r="W3" s="103">
        <v>1.54</v>
      </c>
      <c r="X3" s="103">
        <v>1.53</v>
      </c>
      <c r="Y3" s="103">
        <v>1.53</v>
      </c>
      <c r="Z3" s="103">
        <v>1.53</v>
      </c>
      <c r="AA3" s="103">
        <v>1.52</v>
      </c>
      <c r="AB3" s="103">
        <v>1.52</v>
      </c>
      <c r="AC3" s="103">
        <v>1.51</v>
      </c>
      <c r="AD3" s="103">
        <v>1.51</v>
      </c>
      <c r="AE3" s="103">
        <v>1.51</v>
      </c>
      <c r="AF3" s="103">
        <v>1.5</v>
      </c>
      <c r="AG3" s="103">
        <v>1.5</v>
      </c>
      <c r="AH3" s="103">
        <v>1.49</v>
      </c>
    </row>
    <row r="4" spans="1:34" x14ac:dyDescent="0.3">
      <c r="A4" s="71" t="s">
        <v>321</v>
      </c>
      <c r="B4" s="103">
        <v>0</v>
      </c>
      <c r="C4" s="103">
        <v>0</v>
      </c>
      <c r="D4" s="103">
        <v>0</v>
      </c>
      <c r="E4" s="103">
        <v>0</v>
      </c>
      <c r="F4" s="103">
        <v>0</v>
      </c>
      <c r="G4" s="103">
        <v>0</v>
      </c>
      <c r="H4" s="103">
        <v>0</v>
      </c>
      <c r="I4" s="103">
        <v>0</v>
      </c>
      <c r="J4" s="103">
        <v>0</v>
      </c>
      <c r="K4" s="103">
        <v>0</v>
      </c>
      <c r="L4" s="103">
        <v>0</v>
      </c>
      <c r="M4" s="103">
        <v>0</v>
      </c>
      <c r="N4" s="103">
        <v>0</v>
      </c>
      <c r="O4" s="103">
        <v>0</v>
      </c>
      <c r="P4" s="103">
        <v>0</v>
      </c>
      <c r="Q4" s="103">
        <v>0</v>
      </c>
      <c r="R4" s="103">
        <v>0</v>
      </c>
      <c r="S4" s="103">
        <v>0</v>
      </c>
      <c r="T4" s="103">
        <v>0</v>
      </c>
      <c r="U4" s="103">
        <v>0</v>
      </c>
      <c r="V4" s="103">
        <v>0</v>
      </c>
      <c r="W4" s="103">
        <v>0</v>
      </c>
      <c r="X4" s="103">
        <v>0</v>
      </c>
      <c r="Y4" s="103">
        <v>0</v>
      </c>
      <c r="Z4" s="103">
        <v>0</v>
      </c>
      <c r="AA4" s="103">
        <v>0</v>
      </c>
      <c r="AB4" s="103">
        <v>0</v>
      </c>
      <c r="AC4" s="103">
        <v>0</v>
      </c>
      <c r="AD4" s="103">
        <v>0</v>
      </c>
      <c r="AE4" s="103">
        <v>0</v>
      </c>
      <c r="AF4" s="103">
        <v>0</v>
      </c>
      <c r="AG4" s="103">
        <v>0</v>
      </c>
      <c r="AH4" s="103">
        <v>0</v>
      </c>
    </row>
    <row r="5" spans="1:34" x14ac:dyDescent="0.3">
      <c r="A5" s="71" t="s">
        <v>322</v>
      </c>
      <c r="B5" s="103">
        <v>5.34</v>
      </c>
      <c r="C5" s="103">
        <v>5.35</v>
      </c>
      <c r="D5" s="103">
        <v>5.35</v>
      </c>
      <c r="E5" s="103">
        <v>5.35</v>
      </c>
      <c r="F5" s="103">
        <v>5.36</v>
      </c>
      <c r="G5" s="103">
        <v>5.36</v>
      </c>
      <c r="H5" s="103">
        <v>5.36</v>
      </c>
      <c r="I5" s="103">
        <v>5.37</v>
      </c>
      <c r="J5" s="103">
        <v>5.37</v>
      </c>
      <c r="K5" s="103">
        <v>5.38</v>
      </c>
      <c r="L5" s="103">
        <v>5.38</v>
      </c>
      <c r="M5" s="103">
        <v>5.38</v>
      </c>
      <c r="N5" s="103">
        <v>5.39</v>
      </c>
      <c r="O5" s="103">
        <v>5.39</v>
      </c>
      <c r="P5" s="103">
        <v>5.4</v>
      </c>
      <c r="Q5" s="103">
        <v>5.4</v>
      </c>
      <c r="R5" s="103">
        <v>5.4</v>
      </c>
      <c r="S5" s="103">
        <v>5.41</v>
      </c>
      <c r="T5" s="103">
        <v>5.41</v>
      </c>
      <c r="U5" s="103">
        <v>5.41</v>
      </c>
      <c r="V5" s="103">
        <v>5.42</v>
      </c>
      <c r="W5" s="103">
        <v>5.42</v>
      </c>
      <c r="X5" s="103">
        <v>5.43</v>
      </c>
      <c r="Y5" s="103">
        <v>5.43</v>
      </c>
      <c r="Z5" s="103">
        <v>5.43</v>
      </c>
      <c r="AA5" s="103">
        <v>5.44</v>
      </c>
      <c r="AB5" s="103">
        <v>5.44</v>
      </c>
      <c r="AC5" s="103">
        <v>5.44</v>
      </c>
      <c r="AD5" s="103">
        <v>5.45</v>
      </c>
      <c r="AE5" s="103">
        <v>5.45</v>
      </c>
      <c r="AF5" s="103">
        <v>5.46</v>
      </c>
      <c r="AG5" s="103">
        <v>5.46</v>
      </c>
      <c r="AH5" s="103">
        <v>5.46</v>
      </c>
    </row>
    <row r="6" spans="1:34" x14ac:dyDescent="0.3">
      <c r="A6" s="71" t="s">
        <v>323</v>
      </c>
      <c r="B6" s="103">
        <v>0.72</v>
      </c>
      <c r="C6" s="103">
        <v>0.72</v>
      </c>
      <c r="D6" s="103">
        <v>0.72</v>
      </c>
      <c r="E6" s="103">
        <v>0.72</v>
      </c>
      <c r="F6" s="103">
        <v>0.72</v>
      </c>
      <c r="G6" s="103">
        <v>0.72</v>
      </c>
      <c r="H6" s="103">
        <v>0.72</v>
      </c>
      <c r="I6" s="103">
        <v>0.72</v>
      </c>
      <c r="J6" s="103">
        <v>0.72</v>
      </c>
      <c r="K6" s="103">
        <v>0.72</v>
      </c>
      <c r="L6" s="103">
        <v>0.72</v>
      </c>
      <c r="M6" s="103">
        <v>0.72</v>
      </c>
      <c r="N6" s="103">
        <v>0.72</v>
      </c>
      <c r="O6" s="103">
        <v>0.72</v>
      </c>
      <c r="P6" s="103">
        <v>0.72</v>
      </c>
      <c r="Q6" s="103">
        <v>0.72</v>
      </c>
      <c r="R6" s="103">
        <v>0.72</v>
      </c>
      <c r="S6" s="103">
        <v>0.72</v>
      </c>
      <c r="T6" s="103">
        <v>0.72</v>
      </c>
      <c r="U6" s="103">
        <v>0.72</v>
      </c>
      <c r="V6" s="103">
        <v>0.73</v>
      </c>
      <c r="W6" s="103">
        <v>0.73</v>
      </c>
      <c r="X6" s="103">
        <v>0.73</v>
      </c>
      <c r="Y6" s="103">
        <v>0.73</v>
      </c>
      <c r="Z6" s="103">
        <v>0.73</v>
      </c>
      <c r="AA6" s="103">
        <v>0.73</v>
      </c>
      <c r="AB6" s="103">
        <v>0.73</v>
      </c>
      <c r="AC6" s="103">
        <v>0.73</v>
      </c>
      <c r="AD6" s="103">
        <v>0.73</v>
      </c>
      <c r="AE6" s="103">
        <v>0.73</v>
      </c>
      <c r="AF6" s="103">
        <v>0.73</v>
      </c>
      <c r="AG6" s="103">
        <v>0.73</v>
      </c>
      <c r="AH6" s="103">
        <v>0.73</v>
      </c>
    </row>
    <row r="7" spans="1:34" x14ac:dyDescent="0.3">
      <c r="A7" s="71" t="s">
        <v>324</v>
      </c>
      <c r="B7" s="103">
        <v>0</v>
      </c>
      <c r="C7" s="103">
        <v>0</v>
      </c>
      <c r="D7" s="103">
        <v>0</v>
      </c>
      <c r="E7" s="103">
        <v>0</v>
      </c>
      <c r="F7" s="103">
        <v>0</v>
      </c>
      <c r="G7" s="103">
        <v>0</v>
      </c>
      <c r="H7" s="103">
        <v>0</v>
      </c>
      <c r="I7" s="103">
        <v>0</v>
      </c>
      <c r="J7" s="103">
        <v>0</v>
      </c>
      <c r="K7" s="103">
        <v>0</v>
      </c>
      <c r="L7" s="103">
        <v>0</v>
      </c>
      <c r="M7" s="103">
        <v>0</v>
      </c>
      <c r="N7" s="103">
        <v>0</v>
      </c>
      <c r="O7" s="103">
        <v>0</v>
      </c>
      <c r="P7" s="103">
        <v>0</v>
      </c>
      <c r="Q7" s="103">
        <v>0</v>
      </c>
      <c r="R7" s="103">
        <v>0</v>
      </c>
      <c r="S7" s="103">
        <v>0</v>
      </c>
      <c r="T7" s="103">
        <v>0</v>
      </c>
      <c r="U7" s="103">
        <v>0</v>
      </c>
      <c r="V7" s="103">
        <v>0</v>
      </c>
      <c r="W7" s="103">
        <v>0</v>
      </c>
      <c r="X7" s="103">
        <v>0</v>
      </c>
      <c r="Y7" s="103">
        <v>0</v>
      </c>
      <c r="Z7" s="103">
        <v>0</v>
      </c>
      <c r="AA7" s="103">
        <v>0</v>
      </c>
      <c r="AB7" s="103">
        <v>0</v>
      </c>
      <c r="AC7" s="103">
        <v>0</v>
      </c>
      <c r="AD7" s="103">
        <v>0</v>
      </c>
      <c r="AE7" s="103">
        <v>0</v>
      </c>
      <c r="AF7" s="103">
        <v>0</v>
      </c>
      <c r="AG7" s="103">
        <v>0</v>
      </c>
      <c r="AH7" s="103">
        <v>0</v>
      </c>
    </row>
    <row r="8" spans="1:34" x14ac:dyDescent="0.3">
      <c r="A8" s="71" t="s">
        <v>325</v>
      </c>
      <c r="B8" s="103">
        <v>0</v>
      </c>
      <c r="C8" s="103">
        <v>0</v>
      </c>
      <c r="D8" s="103">
        <v>0</v>
      </c>
      <c r="E8" s="103">
        <v>0</v>
      </c>
      <c r="F8" s="103">
        <v>0</v>
      </c>
      <c r="G8" s="103">
        <v>0</v>
      </c>
      <c r="H8" s="103">
        <v>0</v>
      </c>
      <c r="I8" s="103">
        <v>0</v>
      </c>
      <c r="J8" s="103">
        <v>0</v>
      </c>
      <c r="K8" s="103">
        <v>0</v>
      </c>
      <c r="L8" s="103">
        <v>0</v>
      </c>
      <c r="M8" s="103">
        <v>0</v>
      </c>
      <c r="N8" s="103">
        <v>0</v>
      </c>
      <c r="O8" s="103">
        <v>0</v>
      </c>
      <c r="P8" s="103">
        <v>0</v>
      </c>
      <c r="Q8" s="103">
        <v>0</v>
      </c>
      <c r="R8" s="103">
        <v>0</v>
      </c>
      <c r="S8" s="103">
        <v>0</v>
      </c>
      <c r="T8" s="103">
        <v>0</v>
      </c>
      <c r="U8" s="103">
        <v>0</v>
      </c>
      <c r="V8" s="103">
        <v>0</v>
      </c>
      <c r="W8" s="103">
        <v>0</v>
      </c>
      <c r="X8" s="103">
        <v>0</v>
      </c>
      <c r="Y8" s="103">
        <v>0</v>
      </c>
      <c r="Z8" s="103">
        <v>0</v>
      </c>
      <c r="AA8" s="103">
        <v>0</v>
      </c>
      <c r="AB8" s="103">
        <v>0</v>
      </c>
      <c r="AC8" s="103">
        <v>0</v>
      </c>
      <c r="AD8" s="103">
        <v>0</v>
      </c>
      <c r="AE8" s="103">
        <v>0</v>
      </c>
      <c r="AF8" s="103">
        <v>0</v>
      </c>
      <c r="AG8" s="103">
        <v>0</v>
      </c>
      <c r="AH8" s="103">
        <v>0</v>
      </c>
    </row>
    <row r="9" spans="1:34" x14ac:dyDescent="0.3">
      <c r="A9" s="71" t="s">
        <v>326</v>
      </c>
      <c r="B9" s="103">
        <v>0</v>
      </c>
      <c r="C9" s="103">
        <v>0</v>
      </c>
      <c r="D9" s="103">
        <v>0</v>
      </c>
      <c r="E9" s="103">
        <v>0</v>
      </c>
      <c r="F9" s="103">
        <v>0</v>
      </c>
      <c r="G9" s="103">
        <v>0</v>
      </c>
      <c r="H9" s="103">
        <v>0</v>
      </c>
      <c r="I9" s="103">
        <v>0</v>
      </c>
      <c r="J9" s="103">
        <v>0</v>
      </c>
      <c r="K9" s="103">
        <v>0</v>
      </c>
      <c r="L9" s="103">
        <v>0</v>
      </c>
      <c r="M9" s="103">
        <v>0</v>
      </c>
      <c r="N9" s="103">
        <v>0</v>
      </c>
      <c r="O9" s="103">
        <v>0</v>
      </c>
      <c r="P9" s="103">
        <v>0</v>
      </c>
      <c r="Q9" s="103">
        <v>0</v>
      </c>
      <c r="R9" s="103">
        <v>0</v>
      </c>
      <c r="S9" s="103">
        <v>0</v>
      </c>
      <c r="T9" s="103">
        <v>0</v>
      </c>
      <c r="U9" s="103">
        <v>0</v>
      </c>
      <c r="V9" s="103">
        <v>0</v>
      </c>
      <c r="W9" s="103">
        <v>0</v>
      </c>
      <c r="X9" s="103">
        <v>0</v>
      </c>
      <c r="Y9" s="103">
        <v>0</v>
      </c>
      <c r="Z9" s="103">
        <v>0</v>
      </c>
      <c r="AA9" s="103">
        <v>0</v>
      </c>
      <c r="AB9" s="103">
        <v>0</v>
      </c>
      <c r="AC9" s="103">
        <v>0</v>
      </c>
      <c r="AD9" s="103">
        <v>0</v>
      </c>
      <c r="AE9" s="103">
        <v>0</v>
      </c>
      <c r="AF9" s="103">
        <v>0</v>
      </c>
      <c r="AG9" s="103">
        <v>0</v>
      </c>
      <c r="AH9" s="103">
        <v>0</v>
      </c>
    </row>
    <row r="10" spans="1:34" x14ac:dyDescent="0.3">
      <c r="A10" s="71" t="s">
        <v>327</v>
      </c>
      <c r="B10" s="103">
        <v>2.83</v>
      </c>
      <c r="C10" s="103">
        <v>2.82</v>
      </c>
      <c r="D10" s="103">
        <v>2.82</v>
      </c>
      <c r="E10" s="103">
        <v>2.81</v>
      </c>
      <c r="F10" s="103">
        <v>2.8</v>
      </c>
      <c r="G10" s="103">
        <v>2.8</v>
      </c>
      <c r="H10" s="103">
        <v>2.79</v>
      </c>
      <c r="I10" s="103">
        <v>2.78</v>
      </c>
      <c r="J10" s="103">
        <v>2.77</v>
      </c>
      <c r="K10" s="103">
        <v>2.77</v>
      </c>
      <c r="L10" s="103">
        <v>2.76</v>
      </c>
      <c r="M10" s="103">
        <v>2.75</v>
      </c>
      <c r="N10" s="103">
        <v>2.75</v>
      </c>
      <c r="O10" s="103">
        <v>2.74</v>
      </c>
      <c r="P10" s="103">
        <v>2.73</v>
      </c>
      <c r="Q10" s="103">
        <v>2.73</v>
      </c>
      <c r="R10" s="103">
        <v>2.72</v>
      </c>
      <c r="S10" s="103">
        <v>2.71</v>
      </c>
      <c r="T10" s="103">
        <v>2.71</v>
      </c>
      <c r="U10" s="103">
        <v>2.7</v>
      </c>
      <c r="V10" s="103">
        <v>2.69</v>
      </c>
      <c r="W10" s="103">
        <v>2.69</v>
      </c>
      <c r="X10" s="103">
        <v>2.68</v>
      </c>
      <c r="Y10" s="103">
        <v>2.67</v>
      </c>
      <c r="Z10" s="103">
        <v>2.67</v>
      </c>
      <c r="AA10" s="103">
        <v>2.66</v>
      </c>
      <c r="AB10" s="103">
        <v>2.65</v>
      </c>
      <c r="AC10" s="103">
        <v>2.65</v>
      </c>
      <c r="AD10" s="103">
        <v>2.64</v>
      </c>
      <c r="AE10" s="103">
        <v>2.63</v>
      </c>
      <c r="AF10" s="103">
        <v>2.63</v>
      </c>
      <c r="AG10" s="103">
        <v>2.62</v>
      </c>
      <c r="AH10" s="103">
        <v>2.61</v>
      </c>
    </row>
    <row r="11" spans="1:34" x14ac:dyDescent="0.3">
      <c r="A11" s="71" t="s">
        <v>328</v>
      </c>
      <c r="B11" s="103">
        <v>0</v>
      </c>
      <c r="C11" s="103">
        <v>0</v>
      </c>
      <c r="D11" s="103">
        <v>0</v>
      </c>
      <c r="E11" s="103">
        <v>0</v>
      </c>
      <c r="F11" s="103">
        <v>0</v>
      </c>
      <c r="G11" s="103">
        <v>0</v>
      </c>
      <c r="H11" s="103">
        <v>0</v>
      </c>
      <c r="I11" s="103">
        <v>0</v>
      </c>
      <c r="J11" s="103">
        <v>0</v>
      </c>
      <c r="K11" s="103">
        <v>0</v>
      </c>
      <c r="L11" s="103">
        <v>0</v>
      </c>
      <c r="M11" s="103">
        <v>0</v>
      </c>
      <c r="N11" s="103">
        <v>0</v>
      </c>
      <c r="O11" s="103">
        <v>0</v>
      </c>
      <c r="P11" s="103">
        <v>0</v>
      </c>
      <c r="Q11" s="103">
        <v>0</v>
      </c>
      <c r="R11" s="103">
        <v>0</v>
      </c>
      <c r="S11" s="103">
        <v>0</v>
      </c>
      <c r="T11" s="103">
        <v>0</v>
      </c>
      <c r="U11" s="103">
        <v>0</v>
      </c>
      <c r="V11" s="103">
        <v>0</v>
      </c>
      <c r="W11" s="103">
        <v>0</v>
      </c>
      <c r="X11" s="103">
        <v>0</v>
      </c>
      <c r="Y11" s="103">
        <v>0</v>
      </c>
      <c r="Z11" s="103">
        <v>0</v>
      </c>
      <c r="AA11" s="103">
        <v>0</v>
      </c>
      <c r="AB11" s="103">
        <v>0</v>
      </c>
      <c r="AC11" s="103">
        <v>0</v>
      </c>
      <c r="AD11" s="103">
        <v>0</v>
      </c>
      <c r="AE11" s="103">
        <v>0</v>
      </c>
      <c r="AF11" s="103">
        <v>0</v>
      </c>
      <c r="AG11" s="103">
        <v>0</v>
      </c>
      <c r="AH11" s="103">
        <v>0</v>
      </c>
    </row>
    <row r="12" spans="1:34" x14ac:dyDescent="0.3">
      <c r="A12" s="71" t="s">
        <v>329</v>
      </c>
      <c r="B12" s="103">
        <v>0</v>
      </c>
      <c r="C12" s="103">
        <v>0</v>
      </c>
      <c r="D12" s="103">
        <v>0</v>
      </c>
      <c r="E12" s="103">
        <v>0</v>
      </c>
      <c r="F12" s="103">
        <v>0</v>
      </c>
      <c r="G12" s="103">
        <v>0</v>
      </c>
      <c r="H12" s="103">
        <v>0</v>
      </c>
      <c r="I12" s="103">
        <v>0</v>
      </c>
      <c r="J12" s="103">
        <v>0</v>
      </c>
      <c r="K12" s="103">
        <v>0</v>
      </c>
      <c r="L12" s="103">
        <v>0</v>
      </c>
      <c r="M12" s="103">
        <v>0</v>
      </c>
      <c r="N12" s="103">
        <v>0</v>
      </c>
      <c r="O12" s="103">
        <v>0</v>
      </c>
      <c r="P12" s="103">
        <v>0</v>
      </c>
      <c r="Q12" s="103">
        <v>0</v>
      </c>
      <c r="R12" s="103">
        <v>0</v>
      </c>
      <c r="S12" s="103">
        <v>0</v>
      </c>
      <c r="T12" s="103">
        <v>0</v>
      </c>
      <c r="U12" s="103">
        <v>0</v>
      </c>
      <c r="V12" s="103">
        <v>0</v>
      </c>
      <c r="W12" s="103">
        <v>0</v>
      </c>
      <c r="X12" s="103">
        <v>0</v>
      </c>
      <c r="Y12" s="103">
        <v>0</v>
      </c>
      <c r="Z12" s="103">
        <v>0</v>
      </c>
      <c r="AA12" s="103">
        <v>0</v>
      </c>
      <c r="AB12" s="103">
        <v>0</v>
      </c>
      <c r="AC12" s="103">
        <v>0</v>
      </c>
      <c r="AD12" s="103">
        <v>0</v>
      </c>
      <c r="AE12" s="103">
        <v>0</v>
      </c>
      <c r="AF12" s="103">
        <v>0</v>
      </c>
      <c r="AG12" s="103">
        <v>0</v>
      </c>
      <c r="AH12" s="103">
        <v>0</v>
      </c>
    </row>
    <row r="13" spans="1:34" x14ac:dyDescent="0.3">
      <c r="A13" s="71" t="s">
        <v>330</v>
      </c>
      <c r="B13" s="103">
        <v>0</v>
      </c>
      <c r="C13" s="103">
        <v>0</v>
      </c>
      <c r="D13" s="103">
        <v>0</v>
      </c>
      <c r="E13" s="103">
        <v>0</v>
      </c>
      <c r="F13" s="103">
        <v>0</v>
      </c>
      <c r="G13" s="103">
        <v>0</v>
      </c>
      <c r="H13" s="103">
        <v>0</v>
      </c>
      <c r="I13" s="103">
        <v>0</v>
      </c>
      <c r="J13" s="103">
        <v>0</v>
      </c>
      <c r="K13" s="103">
        <v>0</v>
      </c>
      <c r="L13" s="103">
        <v>0</v>
      </c>
      <c r="M13" s="103">
        <v>0</v>
      </c>
      <c r="N13" s="103">
        <v>0</v>
      </c>
      <c r="O13" s="103">
        <v>0</v>
      </c>
      <c r="P13" s="103">
        <v>0</v>
      </c>
      <c r="Q13" s="103">
        <v>0</v>
      </c>
      <c r="R13" s="103">
        <v>0</v>
      </c>
      <c r="S13" s="103">
        <v>0</v>
      </c>
      <c r="T13" s="103">
        <v>0</v>
      </c>
      <c r="U13" s="103">
        <v>0</v>
      </c>
      <c r="V13" s="103">
        <v>0</v>
      </c>
      <c r="W13" s="103">
        <v>0</v>
      </c>
      <c r="X13" s="103">
        <v>0</v>
      </c>
      <c r="Y13" s="103">
        <v>0</v>
      </c>
      <c r="Z13" s="103">
        <v>0</v>
      </c>
      <c r="AA13" s="103">
        <v>0</v>
      </c>
      <c r="AB13" s="103">
        <v>0</v>
      </c>
      <c r="AC13" s="103">
        <v>0</v>
      </c>
      <c r="AD13" s="103">
        <v>0</v>
      </c>
      <c r="AE13" s="103">
        <v>0</v>
      </c>
      <c r="AF13" s="103">
        <v>0</v>
      </c>
      <c r="AG13" s="103">
        <v>0</v>
      </c>
      <c r="AH13" s="103">
        <v>0</v>
      </c>
    </row>
    <row r="14" spans="1:34" x14ac:dyDescent="0.3">
      <c r="A14" s="71" t="s">
        <v>331</v>
      </c>
      <c r="B14" s="103">
        <v>0</v>
      </c>
      <c r="C14" s="103">
        <v>0</v>
      </c>
      <c r="D14" s="103">
        <v>0</v>
      </c>
      <c r="E14" s="103">
        <v>0</v>
      </c>
      <c r="F14" s="103">
        <v>0</v>
      </c>
      <c r="G14" s="103">
        <v>0</v>
      </c>
      <c r="H14" s="103">
        <v>0</v>
      </c>
      <c r="I14" s="103">
        <v>0</v>
      </c>
      <c r="J14" s="103">
        <v>0</v>
      </c>
      <c r="K14" s="103">
        <v>0</v>
      </c>
      <c r="L14" s="103">
        <v>0</v>
      </c>
      <c r="M14" s="103">
        <v>0</v>
      </c>
      <c r="N14" s="103">
        <v>0</v>
      </c>
      <c r="O14" s="103">
        <v>0</v>
      </c>
      <c r="P14" s="103">
        <v>0</v>
      </c>
      <c r="Q14" s="103">
        <v>0</v>
      </c>
      <c r="R14" s="103">
        <v>0</v>
      </c>
      <c r="S14" s="103">
        <v>0</v>
      </c>
      <c r="T14" s="103">
        <v>0</v>
      </c>
      <c r="U14" s="103">
        <v>0</v>
      </c>
      <c r="V14" s="103">
        <v>0</v>
      </c>
      <c r="W14" s="103">
        <v>0</v>
      </c>
      <c r="X14" s="103">
        <v>0</v>
      </c>
      <c r="Y14" s="103">
        <v>0</v>
      </c>
      <c r="Z14" s="103">
        <v>0</v>
      </c>
      <c r="AA14" s="103">
        <v>0</v>
      </c>
      <c r="AB14" s="103">
        <v>0</v>
      </c>
      <c r="AC14" s="103">
        <v>0</v>
      </c>
      <c r="AD14" s="103">
        <v>0</v>
      </c>
      <c r="AE14" s="103">
        <v>0</v>
      </c>
      <c r="AF14" s="103">
        <v>0</v>
      </c>
      <c r="AG14" s="103">
        <v>0</v>
      </c>
      <c r="AH14" s="103">
        <v>0</v>
      </c>
    </row>
    <row r="15" spans="1:34" x14ac:dyDescent="0.3">
      <c r="A15" s="71" t="s">
        <v>332</v>
      </c>
      <c r="B15" s="103">
        <v>0</v>
      </c>
      <c r="C15" s="103">
        <v>0</v>
      </c>
      <c r="D15" s="103">
        <v>0</v>
      </c>
      <c r="E15" s="103">
        <v>0</v>
      </c>
      <c r="F15" s="103">
        <v>0</v>
      </c>
      <c r="G15" s="103">
        <v>0</v>
      </c>
      <c r="H15" s="103">
        <v>0</v>
      </c>
      <c r="I15" s="103">
        <v>0</v>
      </c>
      <c r="J15" s="103">
        <v>0</v>
      </c>
      <c r="K15" s="103">
        <v>0</v>
      </c>
      <c r="L15" s="103">
        <v>0</v>
      </c>
      <c r="M15" s="103">
        <v>0</v>
      </c>
      <c r="N15" s="103">
        <v>0</v>
      </c>
      <c r="O15" s="103">
        <v>0</v>
      </c>
      <c r="P15" s="103">
        <v>0</v>
      </c>
      <c r="Q15" s="103">
        <v>0</v>
      </c>
      <c r="R15" s="103">
        <v>0</v>
      </c>
      <c r="S15" s="103">
        <v>0</v>
      </c>
      <c r="T15" s="103">
        <v>0</v>
      </c>
      <c r="U15" s="103">
        <v>0</v>
      </c>
      <c r="V15" s="103">
        <v>0</v>
      </c>
      <c r="W15" s="103">
        <v>0</v>
      </c>
      <c r="X15" s="103">
        <v>0</v>
      </c>
      <c r="Y15" s="103">
        <v>0</v>
      </c>
      <c r="Z15" s="103">
        <v>0</v>
      </c>
      <c r="AA15" s="103">
        <v>0</v>
      </c>
      <c r="AB15" s="103">
        <v>0</v>
      </c>
      <c r="AC15" s="103">
        <v>0</v>
      </c>
      <c r="AD15" s="103">
        <v>0</v>
      </c>
      <c r="AE15" s="103">
        <v>0</v>
      </c>
      <c r="AF15" s="103">
        <v>0</v>
      </c>
      <c r="AG15" s="103">
        <v>0</v>
      </c>
      <c r="AH15" s="103">
        <v>0</v>
      </c>
    </row>
    <row r="16" spans="1:34" x14ac:dyDescent="0.3">
      <c r="A16" s="71" t="s">
        <v>333</v>
      </c>
      <c r="B16" s="103">
        <v>0</v>
      </c>
      <c r="C16" s="103">
        <v>0</v>
      </c>
      <c r="D16" s="103">
        <v>0</v>
      </c>
      <c r="E16" s="103">
        <v>0</v>
      </c>
      <c r="F16" s="103">
        <v>0</v>
      </c>
      <c r="G16" s="103">
        <v>0</v>
      </c>
      <c r="H16" s="103">
        <v>0</v>
      </c>
      <c r="I16" s="103">
        <v>0</v>
      </c>
      <c r="J16" s="103">
        <v>0</v>
      </c>
      <c r="K16" s="103">
        <v>0</v>
      </c>
      <c r="L16" s="103">
        <v>0</v>
      </c>
      <c r="M16" s="103">
        <v>0</v>
      </c>
      <c r="N16" s="103">
        <v>0</v>
      </c>
      <c r="O16" s="103">
        <v>0</v>
      </c>
      <c r="P16" s="103">
        <v>0</v>
      </c>
      <c r="Q16" s="103">
        <v>0</v>
      </c>
      <c r="R16" s="103">
        <v>0</v>
      </c>
      <c r="S16" s="103">
        <v>0</v>
      </c>
      <c r="T16" s="103">
        <v>0</v>
      </c>
      <c r="U16" s="103">
        <v>0</v>
      </c>
      <c r="V16" s="103">
        <v>0</v>
      </c>
      <c r="W16" s="103">
        <v>0</v>
      </c>
      <c r="X16" s="103">
        <v>0</v>
      </c>
      <c r="Y16" s="103">
        <v>0</v>
      </c>
      <c r="Z16" s="103">
        <v>0</v>
      </c>
      <c r="AA16" s="103">
        <v>0</v>
      </c>
      <c r="AB16" s="103">
        <v>0</v>
      </c>
      <c r="AC16" s="103">
        <v>0</v>
      </c>
      <c r="AD16" s="103">
        <v>0</v>
      </c>
      <c r="AE16" s="103">
        <v>0</v>
      </c>
      <c r="AF16" s="103">
        <v>0</v>
      </c>
      <c r="AG16" s="103">
        <v>0</v>
      </c>
      <c r="AH16" s="103">
        <v>0</v>
      </c>
    </row>
    <row r="17" spans="1:34" x14ac:dyDescent="0.3">
      <c r="A17" s="71" t="s">
        <v>334</v>
      </c>
      <c r="B17" s="103">
        <v>0</v>
      </c>
      <c r="C17" s="103">
        <v>0</v>
      </c>
      <c r="D17" s="103">
        <v>0</v>
      </c>
      <c r="E17" s="103">
        <v>0</v>
      </c>
      <c r="F17" s="103">
        <v>0</v>
      </c>
      <c r="G17" s="103">
        <v>0</v>
      </c>
      <c r="H17" s="103">
        <v>0</v>
      </c>
      <c r="I17" s="103">
        <v>0</v>
      </c>
      <c r="J17" s="103">
        <v>0</v>
      </c>
      <c r="K17" s="103">
        <v>0</v>
      </c>
      <c r="L17" s="103">
        <v>0</v>
      </c>
      <c r="M17" s="103">
        <v>0</v>
      </c>
      <c r="N17" s="103">
        <v>0</v>
      </c>
      <c r="O17" s="103">
        <v>0</v>
      </c>
      <c r="P17" s="103">
        <v>0</v>
      </c>
      <c r="Q17" s="103">
        <v>0</v>
      </c>
      <c r="R17" s="103">
        <v>0</v>
      </c>
      <c r="S17" s="103">
        <v>0</v>
      </c>
      <c r="T17" s="103">
        <v>0</v>
      </c>
      <c r="U17" s="103">
        <v>0</v>
      </c>
      <c r="V17" s="103">
        <v>0</v>
      </c>
      <c r="W17" s="103">
        <v>0</v>
      </c>
      <c r="X17" s="103">
        <v>0</v>
      </c>
      <c r="Y17" s="103">
        <v>0</v>
      </c>
      <c r="Z17" s="103">
        <v>0</v>
      </c>
      <c r="AA17" s="103">
        <v>0</v>
      </c>
      <c r="AB17" s="103">
        <v>0</v>
      </c>
      <c r="AC17" s="103">
        <v>0</v>
      </c>
      <c r="AD17" s="103">
        <v>0</v>
      </c>
      <c r="AE17" s="103">
        <v>0</v>
      </c>
      <c r="AF17" s="103">
        <v>0</v>
      </c>
      <c r="AG17" s="103">
        <v>0</v>
      </c>
      <c r="AH17" s="103">
        <v>0</v>
      </c>
    </row>
    <row r="18" spans="1:34" x14ac:dyDescent="0.3">
      <c r="A18" s="71" t="s">
        <v>335</v>
      </c>
      <c r="B18" s="103">
        <v>0</v>
      </c>
      <c r="C18" s="103">
        <v>0</v>
      </c>
      <c r="D18" s="103">
        <v>0</v>
      </c>
      <c r="E18" s="103">
        <v>0</v>
      </c>
      <c r="F18" s="103">
        <v>0</v>
      </c>
      <c r="G18" s="103">
        <v>0</v>
      </c>
      <c r="H18" s="103">
        <v>0</v>
      </c>
      <c r="I18" s="103">
        <v>0</v>
      </c>
      <c r="J18" s="103">
        <v>0</v>
      </c>
      <c r="K18" s="103">
        <v>0</v>
      </c>
      <c r="L18" s="103">
        <v>0</v>
      </c>
      <c r="M18" s="103">
        <v>0</v>
      </c>
      <c r="N18" s="103">
        <v>0</v>
      </c>
      <c r="O18" s="103">
        <v>0</v>
      </c>
      <c r="P18" s="103">
        <v>0</v>
      </c>
      <c r="Q18" s="103">
        <v>0</v>
      </c>
      <c r="R18" s="103">
        <v>0</v>
      </c>
      <c r="S18" s="103">
        <v>0</v>
      </c>
      <c r="T18" s="103">
        <v>0</v>
      </c>
      <c r="U18" s="103">
        <v>0</v>
      </c>
      <c r="V18" s="103">
        <v>0</v>
      </c>
      <c r="W18" s="103">
        <v>0</v>
      </c>
      <c r="X18" s="103">
        <v>0</v>
      </c>
      <c r="Y18" s="103">
        <v>0</v>
      </c>
      <c r="Z18" s="103">
        <v>0</v>
      </c>
      <c r="AA18" s="103">
        <v>0</v>
      </c>
      <c r="AB18" s="103">
        <v>0</v>
      </c>
      <c r="AC18" s="103">
        <v>0</v>
      </c>
      <c r="AD18" s="103">
        <v>0</v>
      </c>
      <c r="AE18" s="103">
        <v>0</v>
      </c>
      <c r="AF18" s="103">
        <v>0</v>
      </c>
      <c r="AG18" s="103">
        <v>0</v>
      </c>
      <c r="AH18" s="103">
        <v>0</v>
      </c>
    </row>
    <row r="19" spans="1:34" x14ac:dyDescent="0.3">
      <c r="A19" s="71" t="s">
        <v>336</v>
      </c>
      <c r="B19" s="103">
        <v>0</v>
      </c>
      <c r="C19" s="103">
        <v>0</v>
      </c>
      <c r="D19" s="103">
        <v>0</v>
      </c>
      <c r="E19" s="103">
        <v>0</v>
      </c>
      <c r="F19" s="103">
        <v>0</v>
      </c>
      <c r="G19" s="103">
        <v>0</v>
      </c>
      <c r="H19" s="103">
        <v>0</v>
      </c>
      <c r="I19" s="103">
        <v>0</v>
      </c>
      <c r="J19" s="103">
        <v>0</v>
      </c>
      <c r="K19" s="103">
        <v>0</v>
      </c>
      <c r="L19" s="103">
        <v>0</v>
      </c>
      <c r="M19" s="103">
        <v>0</v>
      </c>
      <c r="N19" s="103">
        <v>0</v>
      </c>
      <c r="O19" s="103">
        <v>0</v>
      </c>
      <c r="P19" s="103">
        <v>0</v>
      </c>
      <c r="Q19" s="103">
        <v>0</v>
      </c>
      <c r="R19" s="103">
        <v>0</v>
      </c>
      <c r="S19" s="103">
        <v>0</v>
      </c>
      <c r="T19" s="103">
        <v>0</v>
      </c>
      <c r="U19" s="103">
        <v>0</v>
      </c>
      <c r="V19" s="103">
        <v>0</v>
      </c>
      <c r="W19" s="103">
        <v>0</v>
      </c>
      <c r="X19" s="103">
        <v>0</v>
      </c>
      <c r="Y19" s="103">
        <v>0</v>
      </c>
      <c r="Z19" s="103">
        <v>0</v>
      </c>
      <c r="AA19" s="103">
        <v>0</v>
      </c>
      <c r="AB19" s="103">
        <v>0</v>
      </c>
      <c r="AC19" s="103">
        <v>0</v>
      </c>
      <c r="AD19" s="103">
        <v>0</v>
      </c>
      <c r="AE19" s="103">
        <v>0</v>
      </c>
      <c r="AF19" s="103">
        <v>0</v>
      </c>
      <c r="AG19" s="103">
        <v>0</v>
      </c>
      <c r="AH19" s="103">
        <v>0</v>
      </c>
    </row>
    <row r="20" spans="1:34" x14ac:dyDescent="0.3">
      <c r="A20" s="71" t="s">
        <v>337</v>
      </c>
      <c r="B20" s="103">
        <v>0</v>
      </c>
      <c r="C20" s="103">
        <v>0</v>
      </c>
      <c r="D20" s="103">
        <v>0</v>
      </c>
      <c r="E20" s="103">
        <v>0</v>
      </c>
      <c r="F20" s="103">
        <v>0</v>
      </c>
      <c r="G20" s="103">
        <v>0</v>
      </c>
      <c r="H20" s="103">
        <v>0</v>
      </c>
      <c r="I20" s="103">
        <v>0</v>
      </c>
      <c r="J20" s="103">
        <v>0</v>
      </c>
      <c r="K20" s="103">
        <v>0</v>
      </c>
      <c r="L20" s="103">
        <v>0</v>
      </c>
      <c r="M20" s="103">
        <v>0</v>
      </c>
      <c r="N20" s="103">
        <v>0</v>
      </c>
      <c r="O20" s="103">
        <v>0</v>
      </c>
      <c r="P20" s="103">
        <v>0</v>
      </c>
      <c r="Q20" s="103">
        <v>0</v>
      </c>
      <c r="R20" s="103">
        <v>0</v>
      </c>
      <c r="S20" s="103">
        <v>0</v>
      </c>
      <c r="T20" s="103">
        <v>0</v>
      </c>
      <c r="U20" s="103">
        <v>0</v>
      </c>
      <c r="V20" s="103">
        <v>0</v>
      </c>
      <c r="W20" s="103">
        <v>0</v>
      </c>
      <c r="X20" s="103">
        <v>0</v>
      </c>
      <c r="Y20" s="103">
        <v>0</v>
      </c>
      <c r="Z20" s="103">
        <v>0</v>
      </c>
      <c r="AA20" s="103">
        <v>0</v>
      </c>
      <c r="AB20" s="103">
        <v>0</v>
      </c>
      <c r="AC20" s="103">
        <v>0</v>
      </c>
      <c r="AD20" s="103">
        <v>0</v>
      </c>
      <c r="AE20" s="103">
        <v>0</v>
      </c>
      <c r="AF20" s="103">
        <v>0</v>
      </c>
      <c r="AG20" s="103">
        <v>0</v>
      </c>
      <c r="AH20" s="103">
        <v>0</v>
      </c>
    </row>
    <row r="21" spans="1:34" x14ac:dyDescent="0.3">
      <c r="A21" s="71" t="s">
        <v>338</v>
      </c>
      <c r="B21" s="103">
        <v>0.3</v>
      </c>
      <c r="C21" s="103">
        <v>0.31</v>
      </c>
      <c r="D21" s="103">
        <v>0.31</v>
      </c>
      <c r="E21" s="103">
        <v>0.32</v>
      </c>
      <c r="F21" s="103">
        <v>0.32</v>
      </c>
      <c r="G21" s="103">
        <v>0.33</v>
      </c>
      <c r="H21" s="103">
        <v>0.33</v>
      </c>
      <c r="I21" s="103">
        <v>0.34</v>
      </c>
      <c r="J21" s="103">
        <v>0.35</v>
      </c>
      <c r="K21" s="103">
        <v>0.35</v>
      </c>
      <c r="L21" s="103">
        <v>0.36</v>
      </c>
      <c r="M21" s="103">
        <v>0.36</v>
      </c>
      <c r="N21" s="103">
        <v>0.37</v>
      </c>
      <c r="O21" s="103">
        <v>0.38</v>
      </c>
      <c r="P21" s="103">
        <v>0.38</v>
      </c>
      <c r="Q21" s="103">
        <v>0.39</v>
      </c>
      <c r="R21" s="103">
        <v>0.4</v>
      </c>
      <c r="S21" s="103">
        <v>0.4</v>
      </c>
      <c r="T21" s="103">
        <v>0.41</v>
      </c>
      <c r="U21" s="103">
        <v>0.42</v>
      </c>
      <c r="V21" s="103">
        <v>0.43</v>
      </c>
      <c r="W21" s="103">
        <v>0.43</v>
      </c>
      <c r="X21" s="103">
        <v>0.44</v>
      </c>
      <c r="Y21" s="103">
        <v>0.45</v>
      </c>
      <c r="Z21" s="103">
        <v>0.46</v>
      </c>
      <c r="AA21" s="103">
        <v>0.47</v>
      </c>
      <c r="AB21" s="103">
        <v>0.47</v>
      </c>
      <c r="AC21" s="103">
        <v>0.48</v>
      </c>
      <c r="AD21" s="103">
        <v>0.49</v>
      </c>
      <c r="AE21" s="103">
        <v>0.5</v>
      </c>
      <c r="AF21" s="103">
        <v>0.51</v>
      </c>
      <c r="AG21" s="103">
        <v>0.52</v>
      </c>
      <c r="AH21" s="103">
        <v>0.53</v>
      </c>
    </row>
    <row r="22" spans="1:34" x14ac:dyDescent="0.3">
      <c r="A22" s="71" t="s">
        <v>339</v>
      </c>
      <c r="B22" s="103">
        <v>0.15</v>
      </c>
      <c r="C22" s="103">
        <v>0.15</v>
      </c>
      <c r="D22" s="103">
        <v>0.16</v>
      </c>
      <c r="E22" s="103">
        <v>0.16</v>
      </c>
      <c r="F22" s="103">
        <v>0.17</v>
      </c>
      <c r="G22" s="103">
        <v>0.17</v>
      </c>
      <c r="H22" s="103">
        <v>0.18</v>
      </c>
      <c r="I22" s="103">
        <v>0.18</v>
      </c>
      <c r="J22" s="103">
        <v>0.19</v>
      </c>
      <c r="K22" s="103">
        <v>0.19</v>
      </c>
      <c r="L22" s="103">
        <v>0.2</v>
      </c>
      <c r="M22" s="103">
        <v>0.2</v>
      </c>
      <c r="N22" s="103">
        <v>0.21</v>
      </c>
      <c r="O22" s="103">
        <v>0.22</v>
      </c>
      <c r="P22" s="103">
        <v>0.22</v>
      </c>
      <c r="Q22" s="103">
        <v>0.23</v>
      </c>
      <c r="R22" s="103">
        <v>0.24</v>
      </c>
      <c r="S22" s="103">
        <v>0.24</v>
      </c>
      <c r="T22" s="103">
        <v>0.25</v>
      </c>
      <c r="U22" s="103">
        <v>0.26</v>
      </c>
      <c r="V22" s="103">
        <v>0.26</v>
      </c>
      <c r="W22" s="103">
        <v>0.27</v>
      </c>
      <c r="X22" s="103">
        <v>0.28000000000000003</v>
      </c>
      <c r="Y22" s="103">
        <v>0.28999999999999998</v>
      </c>
      <c r="Z22" s="103">
        <v>0.28999999999999998</v>
      </c>
      <c r="AA22" s="103">
        <v>0.3</v>
      </c>
      <c r="AB22" s="103">
        <v>0.31</v>
      </c>
      <c r="AC22" s="103">
        <v>0.32</v>
      </c>
      <c r="AD22" s="103">
        <v>0.33</v>
      </c>
      <c r="AE22" s="103">
        <v>0.34</v>
      </c>
      <c r="AF22" s="103">
        <v>0.35</v>
      </c>
      <c r="AG22" s="103">
        <v>0.36</v>
      </c>
      <c r="AH22" s="103">
        <v>0.37</v>
      </c>
    </row>
    <row r="23" spans="1:34" x14ac:dyDescent="0.3">
      <c r="A23" s="71" t="s">
        <v>340</v>
      </c>
      <c r="B23" s="103">
        <v>0</v>
      </c>
      <c r="C23" s="103">
        <v>0</v>
      </c>
      <c r="D23" s="103">
        <v>0</v>
      </c>
      <c r="E23" s="103">
        <v>0</v>
      </c>
      <c r="F23" s="103">
        <v>0</v>
      </c>
      <c r="G23" s="103">
        <v>0</v>
      </c>
      <c r="H23" s="103">
        <v>0</v>
      </c>
      <c r="I23" s="103">
        <v>0</v>
      </c>
      <c r="J23" s="103">
        <v>0</v>
      </c>
      <c r="K23" s="103">
        <v>0</v>
      </c>
      <c r="L23" s="103">
        <v>0</v>
      </c>
      <c r="M23" s="103">
        <v>0</v>
      </c>
      <c r="N23" s="103">
        <v>0</v>
      </c>
      <c r="O23" s="103">
        <v>0</v>
      </c>
      <c r="P23" s="103">
        <v>0</v>
      </c>
      <c r="Q23" s="103">
        <v>0</v>
      </c>
      <c r="R23" s="103">
        <v>0</v>
      </c>
      <c r="S23" s="103">
        <v>0</v>
      </c>
      <c r="T23" s="103">
        <v>0</v>
      </c>
      <c r="U23" s="103">
        <v>0</v>
      </c>
      <c r="V23" s="103">
        <v>0</v>
      </c>
      <c r="W23" s="103">
        <v>0</v>
      </c>
      <c r="X23" s="103">
        <v>0</v>
      </c>
      <c r="Y23" s="103">
        <v>0</v>
      </c>
      <c r="Z23" s="103">
        <v>0</v>
      </c>
      <c r="AA23" s="103">
        <v>0</v>
      </c>
      <c r="AB23" s="103">
        <v>0</v>
      </c>
      <c r="AC23" s="103">
        <v>0</v>
      </c>
      <c r="AD23" s="103">
        <v>0</v>
      </c>
      <c r="AE23" s="103">
        <v>0</v>
      </c>
      <c r="AF23" s="103">
        <v>0</v>
      </c>
      <c r="AG23" s="103">
        <v>0</v>
      </c>
      <c r="AH23" s="103">
        <v>0</v>
      </c>
    </row>
    <row r="24" spans="1:34" x14ac:dyDescent="0.3">
      <c r="A24" s="71" t="s">
        <v>341</v>
      </c>
      <c r="B24" s="103">
        <v>0</v>
      </c>
      <c r="C24" s="103">
        <v>0</v>
      </c>
      <c r="D24" s="103">
        <v>0</v>
      </c>
      <c r="E24" s="103">
        <v>0</v>
      </c>
      <c r="F24" s="103">
        <v>0</v>
      </c>
      <c r="G24" s="103">
        <v>0</v>
      </c>
      <c r="H24" s="103">
        <v>0</v>
      </c>
      <c r="I24" s="103">
        <v>0</v>
      </c>
      <c r="J24" s="103">
        <v>0</v>
      </c>
      <c r="K24" s="103">
        <v>0</v>
      </c>
      <c r="L24" s="103">
        <v>0</v>
      </c>
      <c r="M24" s="103">
        <v>0</v>
      </c>
      <c r="N24" s="103">
        <v>0</v>
      </c>
      <c r="O24" s="103">
        <v>0</v>
      </c>
      <c r="P24" s="103">
        <v>0</v>
      </c>
      <c r="Q24" s="103">
        <v>0</v>
      </c>
      <c r="R24" s="103">
        <v>0</v>
      </c>
      <c r="S24" s="103">
        <v>0</v>
      </c>
      <c r="T24" s="103">
        <v>0</v>
      </c>
      <c r="U24" s="103">
        <v>0</v>
      </c>
      <c r="V24" s="103">
        <v>0</v>
      </c>
      <c r="W24" s="103">
        <v>0</v>
      </c>
      <c r="X24" s="103">
        <v>0</v>
      </c>
      <c r="Y24" s="103">
        <v>0</v>
      </c>
      <c r="Z24" s="103">
        <v>0</v>
      </c>
      <c r="AA24" s="103">
        <v>0</v>
      </c>
      <c r="AB24" s="103">
        <v>0</v>
      </c>
      <c r="AC24" s="103">
        <v>0</v>
      </c>
      <c r="AD24" s="103">
        <v>0</v>
      </c>
      <c r="AE24" s="103">
        <v>0</v>
      </c>
      <c r="AF24" s="103">
        <v>0</v>
      </c>
      <c r="AG24" s="103">
        <v>0</v>
      </c>
      <c r="AH24" s="103">
        <v>0</v>
      </c>
    </row>
    <row r="25" spans="1:34" x14ac:dyDescent="0.3">
      <c r="A25" s="71" t="s">
        <v>342</v>
      </c>
      <c r="B25" s="103">
        <v>0</v>
      </c>
      <c r="C25" s="103">
        <v>0</v>
      </c>
      <c r="D25" s="103">
        <v>0</v>
      </c>
      <c r="E25" s="103">
        <v>0</v>
      </c>
      <c r="F25" s="103">
        <v>0</v>
      </c>
      <c r="G25" s="103">
        <v>0</v>
      </c>
      <c r="H25" s="103">
        <v>0</v>
      </c>
      <c r="I25" s="103">
        <v>0</v>
      </c>
      <c r="J25" s="103">
        <v>0</v>
      </c>
      <c r="K25" s="103">
        <v>0</v>
      </c>
      <c r="L25" s="103">
        <v>0</v>
      </c>
      <c r="M25" s="103">
        <v>0</v>
      </c>
      <c r="N25" s="103">
        <v>0</v>
      </c>
      <c r="O25" s="103">
        <v>0</v>
      </c>
      <c r="P25" s="103">
        <v>0</v>
      </c>
      <c r="Q25" s="103">
        <v>0</v>
      </c>
      <c r="R25" s="103">
        <v>0</v>
      </c>
      <c r="S25" s="103">
        <v>0</v>
      </c>
      <c r="T25" s="103">
        <v>0</v>
      </c>
      <c r="U25" s="103">
        <v>0</v>
      </c>
      <c r="V25" s="103">
        <v>0</v>
      </c>
      <c r="W25" s="103">
        <v>0</v>
      </c>
      <c r="X25" s="103">
        <v>0</v>
      </c>
      <c r="Y25" s="103">
        <v>0</v>
      </c>
      <c r="Z25" s="103">
        <v>0</v>
      </c>
      <c r="AA25" s="103">
        <v>0</v>
      </c>
      <c r="AB25" s="103">
        <v>0</v>
      </c>
      <c r="AC25" s="103">
        <v>0</v>
      </c>
      <c r="AD25" s="103">
        <v>0</v>
      </c>
      <c r="AE25" s="103">
        <v>0</v>
      </c>
      <c r="AF25" s="103">
        <v>0</v>
      </c>
      <c r="AG25" s="103">
        <v>0</v>
      </c>
      <c r="AH25" s="103">
        <v>0</v>
      </c>
    </row>
    <row r="26" spans="1:34" x14ac:dyDescent="0.3">
      <c r="A26" s="71" t="s">
        <v>343</v>
      </c>
      <c r="B26" s="103">
        <v>0.22</v>
      </c>
      <c r="C26" s="103">
        <v>0.23</v>
      </c>
      <c r="D26" s="103">
        <v>0.24</v>
      </c>
      <c r="E26" s="103">
        <v>0.24</v>
      </c>
      <c r="F26" s="103">
        <v>0.25</v>
      </c>
      <c r="G26" s="103">
        <v>0.26</v>
      </c>
      <c r="H26" s="103">
        <v>0.27</v>
      </c>
      <c r="I26" s="103">
        <v>0.28000000000000003</v>
      </c>
      <c r="J26" s="103">
        <v>0.28999999999999998</v>
      </c>
      <c r="K26" s="103">
        <v>0.3</v>
      </c>
      <c r="L26" s="103">
        <v>0.31</v>
      </c>
      <c r="M26" s="103">
        <v>0.32</v>
      </c>
      <c r="N26" s="103">
        <v>0.33</v>
      </c>
      <c r="O26" s="103">
        <v>0.34</v>
      </c>
      <c r="P26" s="103">
        <v>0.35</v>
      </c>
      <c r="Q26" s="103">
        <v>0.36</v>
      </c>
      <c r="R26" s="103">
        <v>0.37</v>
      </c>
      <c r="S26" s="103">
        <v>0.39</v>
      </c>
      <c r="T26" s="103">
        <v>0.4</v>
      </c>
      <c r="U26" s="103">
        <v>0.41</v>
      </c>
      <c r="V26" s="103">
        <v>0.43</v>
      </c>
      <c r="W26" s="103">
        <v>0.44</v>
      </c>
      <c r="X26" s="103">
        <v>0.46</v>
      </c>
      <c r="Y26" s="103">
        <v>0.47</v>
      </c>
      <c r="Z26" s="103">
        <v>0.49</v>
      </c>
      <c r="AA26" s="103">
        <v>0.5</v>
      </c>
      <c r="AB26" s="103">
        <v>0.52</v>
      </c>
      <c r="AC26" s="103">
        <v>0.54</v>
      </c>
      <c r="AD26" s="103">
        <v>0.56000000000000005</v>
      </c>
      <c r="AE26" s="103">
        <v>0.57999999999999996</v>
      </c>
      <c r="AF26" s="103">
        <v>0.59</v>
      </c>
      <c r="AG26" s="103">
        <v>0.61</v>
      </c>
      <c r="AH26" s="103">
        <v>0.64</v>
      </c>
    </row>
    <row r="27" spans="1:34" x14ac:dyDescent="0.3">
      <c r="A27" s="71" t="s">
        <v>344</v>
      </c>
      <c r="B27" s="103">
        <v>0</v>
      </c>
      <c r="C27" s="103">
        <v>0</v>
      </c>
      <c r="D27" s="103">
        <v>0</v>
      </c>
      <c r="E27" s="103">
        <v>0</v>
      </c>
      <c r="F27" s="103">
        <v>0</v>
      </c>
      <c r="G27" s="103">
        <v>0</v>
      </c>
      <c r="H27" s="103">
        <v>0</v>
      </c>
      <c r="I27" s="103">
        <v>0</v>
      </c>
      <c r="J27" s="103">
        <v>0</v>
      </c>
      <c r="K27" s="103">
        <v>0</v>
      </c>
      <c r="L27" s="103">
        <v>0</v>
      </c>
      <c r="M27" s="103">
        <v>0</v>
      </c>
      <c r="N27" s="103">
        <v>0</v>
      </c>
      <c r="O27" s="103">
        <v>0</v>
      </c>
      <c r="P27" s="103">
        <v>0</v>
      </c>
      <c r="Q27" s="103">
        <v>0</v>
      </c>
      <c r="R27" s="103">
        <v>0</v>
      </c>
      <c r="S27" s="103">
        <v>0</v>
      </c>
      <c r="T27" s="103">
        <v>0</v>
      </c>
      <c r="U27" s="103">
        <v>0</v>
      </c>
      <c r="V27" s="103">
        <v>0</v>
      </c>
      <c r="W27" s="103">
        <v>0</v>
      </c>
      <c r="X27" s="103">
        <v>0</v>
      </c>
      <c r="Y27" s="103">
        <v>0</v>
      </c>
      <c r="Z27" s="103">
        <v>0</v>
      </c>
      <c r="AA27" s="103">
        <v>0</v>
      </c>
      <c r="AB27" s="103">
        <v>0</v>
      </c>
      <c r="AC27" s="103">
        <v>0</v>
      </c>
      <c r="AD27" s="103">
        <v>0</v>
      </c>
      <c r="AE27" s="103">
        <v>0</v>
      </c>
      <c r="AF27" s="103">
        <v>0</v>
      </c>
      <c r="AG27" s="103">
        <v>0</v>
      </c>
      <c r="AH27" s="103">
        <v>0</v>
      </c>
    </row>
    <row r="28" spans="1:34" x14ac:dyDescent="0.3">
      <c r="A28" s="71" t="s">
        <v>345</v>
      </c>
      <c r="B28" s="103">
        <v>0.06</v>
      </c>
      <c r="C28" s="103">
        <v>0.06</v>
      </c>
      <c r="D28" s="103">
        <v>0.06</v>
      </c>
      <c r="E28" s="103">
        <v>7.0000000000000007E-2</v>
      </c>
      <c r="F28" s="103">
        <v>7.0000000000000007E-2</v>
      </c>
      <c r="G28" s="103">
        <v>7.0000000000000007E-2</v>
      </c>
      <c r="H28" s="103">
        <v>7.0000000000000007E-2</v>
      </c>
      <c r="I28" s="103">
        <v>7.0000000000000007E-2</v>
      </c>
      <c r="J28" s="103">
        <v>0.08</v>
      </c>
      <c r="K28" s="103">
        <v>0.08</v>
      </c>
      <c r="L28" s="103">
        <v>0.08</v>
      </c>
      <c r="M28" s="103">
        <v>0.08</v>
      </c>
      <c r="N28" s="103">
        <v>0.08</v>
      </c>
      <c r="O28" s="103">
        <v>0.09</v>
      </c>
      <c r="P28" s="103">
        <v>0.09</v>
      </c>
      <c r="Q28" s="103">
        <v>0.09</v>
      </c>
      <c r="R28" s="103">
        <v>0.09</v>
      </c>
      <c r="S28" s="103">
        <v>0.1</v>
      </c>
      <c r="T28" s="103">
        <v>0.1</v>
      </c>
      <c r="U28" s="103">
        <v>0.1</v>
      </c>
      <c r="V28" s="103">
        <v>0.11</v>
      </c>
      <c r="W28" s="103">
        <v>0.11</v>
      </c>
      <c r="X28" s="103">
        <v>0.11</v>
      </c>
      <c r="Y28" s="103">
        <v>0.11</v>
      </c>
      <c r="Z28" s="103">
        <v>0.12</v>
      </c>
      <c r="AA28" s="103">
        <v>0.12</v>
      </c>
      <c r="AB28" s="103">
        <v>0.12</v>
      </c>
      <c r="AC28" s="103">
        <v>0.13</v>
      </c>
      <c r="AD28" s="103">
        <v>0.13</v>
      </c>
      <c r="AE28" s="103">
        <v>0.14000000000000001</v>
      </c>
      <c r="AF28" s="103">
        <v>0.14000000000000001</v>
      </c>
      <c r="AG28" s="103">
        <v>0.14000000000000001</v>
      </c>
      <c r="AH28" s="103">
        <v>0.15</v>
      </c>
    </row>
    <row r="29" spans="1:34" x14ac:dyDescent="0.3">
      <c r="A29" s="71" t="s">
        <v>346</v>
      </c>
      <c r="B29" s="103">
        <v>0</v>
      </c>
      <c r="C29" s="103">
        <v>0</v>
      </c>
      <c r="D29" s="103">
        <v>0</v>
      </c>
      <c r="E29" s="103">
        <v>0</v>
      </c>
      <c r="F29" s="103">
        <v>0</v>
      </c>
      <c r="G29" s="103">
        <v>0</v>
      </c>
      <c r="H29" s="103">
        <v>0</v>
      </c>
      <c r="I29" s="103">
        <v>0</v>
      </c>
      <c r="J29" s="103">
        <v>0</v>
      </c>
      <c r="K29" s="103">
        <v>0</v>
      </c>
      <c r="L29" s="103">
        <v>0</v>
      </c>
      <c r="M29" s="103">
        <v>0</v>
      </c>
      <c r="N29" s="103">
        <v>0</v>
      </c>
      <c r="O29" s="103">
        <v>0</v>
      </c>
      <c r="P29" s="103">
        <v>0</v>
      </c>
      <c r="Q29" s="103">
        <v>0</v>
      </c>
      <c r="R29" s="103">
        <v>0</v>
      </c>
      <c r="S29" s="103">
        <v>0</v>
      </c>
      <c r="T29" s="103">
        <v>0</v>
      </c>
      <c r="U29" s="103">
        <v>0</v>
      </c>
      <c r="V29" s="103">
        <v>0</v>
      </c>
      <c r="W29" s="103">
        <v>0</v>
      </c>
      <c r="X29" s="103">
        <v>0</v>
      </c>
      <c r="Y29" s="103">
        <v>0</v>
      </c>
      <c r="Z29" s="103">
        <v>0</v>
      </c>
      <c r="AA29" s="103">
        <v>0</v>
      </c>
      <c r="AB29" s="103">
        <v>0</v>
      </c>
      <c r="AC29" s="103">
        <v>0</v>
      </c>
      <c r="AD29" s="103">
        <v>0</v>
      </c>
      <c r="AE29" s="103">
        <v>0</v>
      </c>
      <c r="AF29" s="103">
        <v>0</v>
      </c>
      <c r="AG29" s="103">
        <v>0</v>
      </c>
      <c r="AH29" s="103">
        <v>0</v>
      </c>
    </row>
    <row r="30" spans="1:34" x14ac:dyDescent="0.3">
      <c r="A30" s="71" t="s">
        <v>347</v>
      </c>
      <c r="B30" s="103">
        <v>0</v>
      </c>
      <c r="C30" s="103">
        <v>0</v>
      </c>
      <c r="D30" s="103">
        <v>0</v>
      </c>
      <c r="E30" s="103">
        <v>0</v>
      </c>
      <c r="F30" s="103">
        <v>0</v>
      </c>
      <c r="G30" s="103">
        <v>0</v>
      </c>
      <c r="H30" s="103">
        <v>0</v>
      </c>
      <c r="I30" s="103">
        <v>0</v>
      </c>
      <c r="J30" s="103">
        <v>0</v>
      </c>
      <c r="K30" s="103">
        <v>0</v>
      </c>
      <c r="L30" s="103">
        <v>0</v>
      </c>
      <c r="M30" s="103">
        <v>0</v>
      </c>
      <c r="N30" s="103">
        <v>0</v>
      </c>
      <c r="O30" s="103">
        <v>0</v>
      </c>
      <c r="P30" s="103">
        <v>0</v>
      </c>
      <c r="Q30" s="103">
        <v>0</v>
      </c>
      <c r="R30" s="103">
        <v>0</v>
      </c>
      <c r="S30" s="103">
        <v>0</v>
      </c>
      <c r="T30" s="103">
        <v>0</v>
      </c>
      <c r="U30" s="103">
        <v>0</v>
      </c>
      <c r="V30" s="103">
        <v>0</v>
      </c>
      <c r="W30" s="103">
        <v>0</v>
      </c>
      <c r="X30" s="103">
        <v>0</v>
      </c>
      <c r="Y30" s="103">
        <v>0</v>
      </c>
      <c r="Z30" s="103">
        <v>0</v>
      </c>
      <c r="AA30" s="103">
        <v>0</v>
      </c>
      <c r="AB30" s="103">
        <v>0</v>
      </c>
      <c r="AC30" s="103">
        <v>0</v>
      </c>
      <c r="AD30" s="103">
        <v>0</v>
      </c>
      <c r="AE30" s="103">
        <v>0</v>
      </c>
      <c r="AF30" s="103">
        <v>0</v>
      </c>
      <c r="AG30" s="103">
        <v>0</v>
      </c>
      <c r="AH30" s="103">
        <v>0</v>
      </c>
    </row>
    <row r="31" spans="1:34" x14ac:dyDescent="0.3">
      <c r="A31" s="71" t="s">
        <v>348</v>
      </c>
      <c r="B31" s="103">
        <v>0</v>
      </c>
      <c r="C31" s="103">
        <v>0</v>
      </c>
      <c r="D31" s="103">
        <v>0</v>
      </c>
      <c r="E31" s="103">
        <v>0</v>
      </c>
      <c r="F31" s="103">
        <v>0</v>
      </c>
      <c r="G31" s="103">
        <v>0</v>
      </c>
      <c r="H31" s="103">
        <v>0</v>
      </c>
      <c r="I31" s="103">
        <v>0</v>
      </c>
      <c r="J31" s="103">
        <v>0</v>
      </c>
      <c r="K31" s="103">
        <v>0</v>
      </c>
      <c r="L31" s="103">
        <v>0</v>
      </c>
      <c r="M31" s="103">
        <v>0</v>
      </c>
      <c r="N31" s="103">
        <v>0</v>
      </c>
      <c r="O31" s="103">
        <v>0</v>
      </c>
      <c r="P31" s="103">
        <v>0</v>
      </c>
      <c r="Q31" s="103">
        <v>0</v>
      </c>
      <c r="R31" s="103">
        <v>0</v>
      </c>
      <c r="S31" s="103">
        <v>0</v>
      </c>
      <c r="T31" s="103">
        <v>0</v>
      </c>
      <c r="U31" s="103">
        <v>0</v>
      </c>
      <c r="V31" s="103">
        <v>0</v>
      </c>
      <c r="W31" s="103">
        <v>0</v>
      </c>
      <c r="X31" s="103">
        <v>0</v>
      </c>
      <c r="Y31" s="103">
        <v>0</v>
      </c>
      <c r="Z31" s="103">
        <v>0</v>
      </c>
      <c r="AA31" s="103">
        <v>0</v>
      </c>
      <c r="AB31" s="103">
        <v>0</v>
      </c>
      <c r="AC31" s="103">
        <v>0</v>
      </c>
      <c r="AD31" s="103">
        <v>0</v>
      </c>
      <c r="AE31" s="103">
        <v>0</v>
      </c>
      <c r="AF31" s="103">
        <v>0</v>
      </c>
      <c r="AG31" s="103">
        <v>0</v>
      </c>
      <c r="AH31" s="103">
        <v>0</v>
      </c>
    </row>
    <row r="32" spans="1:34" x14ac:dyDescent="0.3">
      <c r="A32" s="71" t="s">
        <v>349</v>
      </c>
      <c r="B32" s="103">
        <v>6.73</v>
      </c>
      <c r="C32" s="103">
        <v>7.02</v>
      </c>
      <c r="D32" s="103">
        <v>7.24</v>
      </c>
      <c r="E32" s="103">
        <v>7.61</v>
      </c>
      <c r="F32" s="103">
        <v>7.14</v>
      </c>
      <c r="G32" s="103">
        <v>6.45</v>
      </c>
      <c r="H32" s="103">
        <v>5.66</v>
      </c>
      <c r="I32" s="103">
        <v>5.95</v>
      </c>
      <c r="J32" s="103">
        <v>5.95</v>
      </c>
      <c r="K32" s="103">
        <v>5.95</v>
      </c>
      <c r="L32" s="103">
        <v>5.94</v>
      </c>
      <c r="M32" s="103">
        <v>5.94</v>
      </c>
      <c r="N32" s="103">
        <v>5.7</v>
      </c>
      <c r="O32" s="103">
        <v>5.38</v>
      </c>
      <c r="P32" s="103">
        <v>5.13</v>
      </c>
      <c r="Q32" s="103">
        <v>4.78</v>
      </c>
      <c r="R32" s="103">
        <v>4.43</v>
      </c>
      <c r="S32" s="103">
        <v>3.82</v>
      </c>
      <c r="T32" s="103">
        <v>3.28</v>
      </c>
      <c r="U32" s="103">
        <v>3.07</v>
      </c>
      <c r="V32" s="103">
        <v>2.85</v>
      </c>
      <c r="W32" s="103">
        <v>2.71</v>
      </c>
      <c r="X32" s="103">
        <v>2.48</v>
      </c>
      <c r="Y32" s="103">
        <v>2.33</v>
      </c>
      <c r="Z32" s="103">
        <v>2.09</v>
      </c>
      <c r="AA32" s="103">
        <v>1.93</v>
      </c>
      <c r="AB32" s="103">
        <v>1.67</v>
      </c>
      <c r="AC32" s="103">
        <v>1.51</v>
      </c>
      <c r="AD32" s="103">
        <v>1.33</v>
      </c>
      <c r="AE32" s="103">
        <v>1.25</v>
      </c>
      <c r="AF32" s="103">
        <v>1.17</v>
      </c>
      <c r="AG32" s="103">
        <v>1.0900000000000001</v>
      </c>
      <c r="AH32" s="103">
        <v>0.9</v>
      </c>
    </row>
    <row r="33" spans="1:34" x14ac:dyDescent="0.3">
      <c r="A33" s="71" t="s">
        <v>350</v>
      </c>
      <c r="B33" s="103">
        <v>0</v>
      </c>
      <c r="C33" s="103">
        <v>0</v>
      </c>
      <c r="D33" s="103">
        <v>0</v>
      </c>
      <c r="E33" s="103">
        <v>0</v>
      </c>
      <c r="F33" s="103">
        <v>0</v>
      </c>
      <c r="G33" s="103">
        <v>0</v>
      </c>
      <c r="H33" s="103">
        <v>0</v>
      </c>
      <c r="I33" s="103">
        <v>0</v>
      </c>
      <c r="J33" s="103">
        <v>0</v>
      </c>
      <c r="K33" s="103">
        <v>0</v>
      </c>
      <c r="L33" s="103">
        <v>0</v>
      </c>
      <c r="M33" s="103">
        <v>0</v>
      </c>
      <c r="N33" s="103">
        <v>0</v>
      </c>
      <c r="O33" s="103">
        <v>0</v>
      </c>
      <c r="P33" s="103">
        <v>0</v>
      </c>
      <c r="Q33" s="103">
        <v>0</v>
      </c>
      <c r="R33" s="103">
        <v>0</v>
      </c>
      <c r="S33" s="103">
        <v>0</v>
      </c>
      <c r="T33" s="103">
        <v>0</v>
      </c>
      <c r="U33" s="103">
        <v>0</v>
      </c>
      <c r="V33" s="103">
        <v>0</v>
      </c>
      <c r="W33" s="103">
        <v>0</v>
      </c>
      <c r="X33" s="103">
        <v>0</v>
      </c>
      <c r="Y33" s="103">
        <v>0</v>
      </c>
      <c r="Z33" s="103">
        <v>0</v>
      </c>
      <c r="AA33" s="103">
        <v>0</v>
      </c>
      <c r="AB33" s="103">
        <v>0</v>
      </c>
      <c r="AC33" s="103">
        <v>0</v>
      </c>
      <c r="AD33" s="103">
        <v>0</v>
      </c>
      <c r="AE33" s="103">
        <v>0</v>
      </c>
      <c r="AF33" s="103">
        <v>0</v>
      </c>
      <c r="AG33" s="103">
        <v>0</v>
      </c>
      <c r="AH33" s="103">
        <v>0</v>
      </c>
    </row>
    <row r="34" spans="1:34" x14ac:dyDescent="0.3">
      <c r="A34" s="71" t="s">
        <v>351</v>
      </c>
      <c r="B34" s="103">
        <v>0</v>
      </c>
      <c r="C34" s="103">
        <v>0</v>
      </c>
      <c r="D34" s="103">
        <v>0</v>
      </c>
      <c r="E34" s="103">
        <v>0</v>
      </c>
      <c r="F34" s="103">
        <v>0</v>
      </c>
      <c r="G34" s="103">
        <v>0</v>
      </c>
      <c r="H34" s="103">
        <v>0</v>
      </c>
      <c r="I34" s="103">
        <v>0</v>
      </c>
      <c r="J34" s="103">
        <v>0</v>
      </c>
      <c r="K34" s="103">
        <v>0</v>
      </c>
      <c r="L34" s="103">
        <v>0</v>
      </c>
      <c r="M34" s="103">
        <v>0</v>
      </c>
      <c r="N34" s="103">
        <v>0</v>
      </c>
      <c r="O34" s="103">
        <v>0</v>
      </c>
      <c r="P34" s="103">
        <v>0</v>
      </c>
      <c r="Q34" s="103">
        <v>0</v>
      </c>
      <c r="R34" s="103">
        <v>0</v>
      </c>
      <c r="S34" s="103">
        <v>0</v>
      </c>
      <c r="T34" s="103">
        <v>0</v>
      </c>
      <c r="U34" s="103">
        <v>0</v>
      </c>
      <c r="V34" s="103">
        <v>0</v>
      </c>
      <c r="W34" s="103">
        <v>0</v>
      </c>
      <c r="X34" s="103">
        <v>0</v>
      </c>
      <c r="Y34" s="103">
        <v>0</v>
      </c>
      <c r="Z34" s="103">
        <v>0</v>
      </c>
      <c r="AA34" s="103">
        <v>0</v>
      </c>
      <c r="AB34" s="103">
        <v>0</v>
      </c>
      <c r="AC34" s="103">
        <v>0</v>
      </c>
      <c r="AD34" s="103">
        <v>0</v>
      </c>
      <c r="AE34" s="103">
        <v>0</v>
      </c>
      <c r="AF34" s="103">
        <v>0</v>
      </c>
      <c r="AG34" s="103">
        <v>0</v>
      </c>
      <c r="AH34" s="103">
        <v>0</v>
      </c>
    </row>
    <row r="35" spans="1:34" x14ac:dyDescent="0.3">
      <c r="A35" s="71" t="s">
        <v>352</v>
      </c>
      <c r="B35" s="103">
        <v>0.2</v>
      </c>
      <c r="C35" s="103">
        <v>0.2</v>
      </c>
      <c r="D35" s="103">
        <v>0.2</v>
      </c>
      <c r="E35" s="103">
        <v>0.2</v>
      </c>
      <c r="F35" s="103">
        <v>0.2</v>
      </c>
      <c r="G35" s="103">
        <v>0.2</v>
      </c>
      <c r="H35" s="103">
        <v>0.2</v>
      </c>
      <c r="I35" s="103">
        <v>0.2</v>
      </c>
      <c r="J35" s="103">
        <v>0.2</v>
      </c>
      <c r="K35" s="103">
        <v>0.2</v>
      </c>
      <c r="L35" s="103">
        <v>0.2</v>
      </c>
      <c r="M35" s="103">
        <v>0.2</v>
      </c>
      <c r="N35" s="103">
        <v>0.2</v>
      </c>
      <c r="O35" s="103">
        <v>0.2</v>
      </c>
      <c r="P35" s="103">
        <v>0.2</v>
      </c>
      <c r="Q35" s="103">
        <v>0.2</v>
      </c>
      <c r="R35" s="103">
        <v>0.2</v>
      </c>
      <c r="S35" s="103">
        <v>0.2</v>
      </c>
      <c r="T35" s="103">
        <v>0.2</v>
      </c>
      <c r="U35" s="103">
        <v>0.2</v>
      </c>
      <c r="V35" s="103">
        <v>0.2</v>
      </c>
      <c r="W35" s="103">
        <v>0.2</v>
      </c>
      <c r="X35" s="103">
        <v>0.2</v>
      </c>
      <c r="Y35" s="103">
        <v>0.2</v>
      </c>
      <c r="Z35" s="103">
        <v>0.2</v>
      </c>
      <c r="AA35" s="103">
        <v>0.2</v>
      </c>
      <c r="AB35" s="103">
        <v>0.2</v>
      </c>
      <c r="AC35" s="103">
        <v>0.2</v>
      </c>
      <c r="AD35" s="103">
        <v>0.2</v>
      </c>
      <c r="AE35" s="103">
        <v>0.2</v>
      </c>
      <c r="AF35" s="103">
        <v>0.2</v>
      </c>
      <c r="AG35" s="103">
        <v>0.2</v>
      </c>
      <c r="AH35" s="103">
        <v>0.2</v>
      </c>
    </row>
    <row r="36" spans="1:34" x14ac:dyDescent="0.3">
      <c r="A36" s="71" t="s">
        <v>353</v>
      </c>
      <c r="B36" s="103">
        <v>7.0000000000000007E-2</v>
      </c>
      <c r="C36" s="103">
        <v>7.0000000000000007E-2</v>
      </c>
      <c r="D36" s="103">
        <v>7.0000000000000007E-2</v>
      </c>
      <c r="E36" s="103">
        <v>7.0000000000000007E-2</v>
      </c>
      <c r="F36" s="103">
        <v>7.0000000000000007E-2</v>
      </c>
      <c r="G36" s="103">
        <v>7.0000000000000007E-2</v>
      </c>
      <c r="H36" s="103">
        <v>7.0000000000000007E-2</v>
      </c>
      <c r="I36" s="103">
        <v>7.0000000000000007E-2</v>
      </c>
      <c r="J36" s="103">
        <v>7.0000000000000007E-2</v>
      </c>
      <c r="K36" s="103">
        <v>7.0000000000000007E-2</v>
      </c>
      <c r="L36" s="103">
        <v>7.0000000000000007E-2</v>
      </c>
      <c r="M36" s="103">
        <v>7.0000000000000007E-2</v>
      </c>
      <c r="N36" s="103">
        <v>7.0000000000000007E-2</v>
      </c>
      <c r="O36" s="103">
        <v>7.0000000000000007E-2</v>
      </c>
      <c r="P36" s="103">
        <v>7.0000000000000007E-2</v>
      </c>
      <c r="Q36" s="103">
        <v>7.0000000000000007E-2</v>
      </c>
      <c r="R36" s="103">
        <v>7.0000000000000007E-2</v>
      </c>
      <c r="S36" s="103">
        <v>7.0000000000000007E-2</v>
      </c>
      <c r="T36" s="103">
        <v>7.0000000000000007E-2</v>
      </c>
      <c r="U36" s="103">
        <v>0.06</v>
      </c>
      <c r="V36" s="103">
        <v>0.06</v>
      </c>
      <c r="W36" s="103">
        <v>0.06</v>
      </c>
      <c r="X36" s="103">
        <v>0.06</v>
      </c>
      <c r="Y36" s="103">
        <v>0.06</v>
      </c>
      <c r="Z36" s="103">
        <v>0.06</v>
      </c>
      <c r="AA36" s="103">
        <v>0.06</v>
      </c>
      <c r="AB36" s="103">
        <v>0.06</v>
      </c>
      <c r="AC36" s="103">
        <v>0.06</v>
      </c>
      <c r="AD36" s="103">
        <v>0.06</v>
      </c>
      <c r="AE36" s="103">
        <v>0.06</v>
      </c>
      <c r="AF36" s="103">
        <v>0.06</v>
      </c>
      <c r="AG36" s="103">
        <v>0.06</v>
      </c>
      <c r="AH36" s="103">
        <v>0.06</v>
      </c>
    </row>
    <row r="37" spans="1:34" x14ac:dyDescent="0.3">
      <c r="A37" s="71" t="s">
        <v>354</v>
      </c>
      <c r="B37" s="103">
        <v>0</v>
      </c>
      <c r="C37" s="103">
        <v>0</v>
      </c>
      <c r="D37" s="103">
        <v>0</v>
      </c>
      <c r="E37" s="103">
        <v>0</v>
      </c>
      <c r="F37" s="103">
        <v>0</v>
      </c>
      <c r="G37" s="103">
        <v>0</v>
      </c>
      <c r="H37" s="103">
        <v>0</v>
      </c>
      <c r="I37" s="103">
        <v>0</v>
      </c>
      <c r="J37" s="103">
        <v>0</v>
      </c>
      <c r="K37" s="103">
        <v>0</v>
      </c>
      <c r="L37" s="103">
        <v>0</v>
      </c>
      <c r="M37" s="103">
        <v>0</v>
      </c>
      <c r="N37" s="103">
        <v>0</v>
      </c>
      <c r="O37" s="103">
        <v>0</v>
      </c>
      <c r="P37" s="103">
        <v>0</v>
      </c>
      <c r="Q37" s="103">
        <v>0</v>
      </c>
      <c r="R37" s="103">
        <v>0</v>
      </c>
      <c r="S37" s="103">
        <v>0</v>
      </c>
      <c r="T37" s="103">
        <v>0</v>
      </c>
      <c r="U37" s="103">
        <v>0</v>
      </c>
      <c r="V37" s="103">
        <v>0</v>
      </c>
      <c r="W37" s="103">
        <v>0</v>
      </c>
      <c r="X37" s="103">
        <v>0</v>
      </c>
      <c r="Y37" s="103">
        <v>0</v>
      </c>
      <c r="Z37" s="103">
        <v>0</v>
      </c>
      <c r="AA37" s="103">
        <v>0</v>
      </c>
      <c r="AB37" s="103">
        <v>0</v>
      </c>
      <c r="AC37" s="103">
        <v>0</v>
      </c>
      <c r="AD37" s="103">
        <v>0</v>
      </c>
      <c r="AE37" s="103">
        <v>0</v>
      </c>
      <c r="AF37" s="103">
        <v>0</v>
      </c>
      <c r="AG37" s="103">
        <v>0</v>
      </c>
      <c r="AH37" s="103">
        <v>0</v>
      </c>
    </row>
    <row r="38" spans="1:34" x14ac:dyDescent="0.3">
      <c r="A38" s="71" t="s">
        <v>355</v>
      </c>
      <c r="B38" s="103">
        <v>0</v>
      </c>
      <c r="C38" s="103">
        <v>0</v>
      </c>
      <c r="D38" s="103">
        <v>0</v>
      </c>
      <c r="E38" s="103">
        <v>0</v>
      </c>
      <c r="F38" s="103">
        <v>0</v>
      </c>
      <c r="G38" s="103">
        <v>0</v>
      </c>
      <c r="H38" s="103">
        <v>0</v>
      </c>
      <c r="I38" s="103">
        <v>0</v>
      </c>
      <c r="J38" s="103">
        <v>0</v>
      </c>
      <c r="K38" s="103">
        <v>0</v>
      </c>
      <c r="L38" s="103">
        <v>0</v>
      </c>
      <c r="M38" s="103">
        <v>0</v>
      </c>
      <c r="N38" s="103">
        <v>0</v>
      </c>
      <c r="O38" s="103">
        <v>0</v>
      </c>
      <c r="P38" s="103">
        <v>0</v>
      </c>
      <c r="Q38" s="103">
        <v>0</v>
      </c>
      <c r="R38" s="103">
        <v>0</v>
      </c>
      <c r="S38" s="103">
        <v>0</v>
      </c>
      <c r="T38" s="103">
        <v>0</v>
      </c>
      <c r="U38" s="103">
        <v>0</v>
      </c>
      <c r="V38" s="103">
        <v>0</v>
      </c>
      <c r="W38" s="103">
        <v>0</v>
      </c>
      <c r="X38" s="103">
        <v>0</v>
      </c>
      <c r="Y38" s="103">
        <v>0</v>
      </c>
      <c r="Z38" s="103">
        <v>0</v>
      </c>
      <c r="AA38" s="103">
        <v>0</v>
      </c>
      <c r="AB38" s="103">
        <v>0</v>
      </c>
      <c r="AC38" s="103">
        <v>0</v>
      </c>
      <c r="AD38" s="103">
        <v>0</v>
      </c>
      <c r="AE38" s="103">
        <v>0</v>
      </c>
      <c r="AF38" s="103">
        <v>0</v>
      </c>
      <c r="AG38" s="103">
        <v>0</v>
      </c>
      <c r="AH38" s="103">
        <v>0</v>
      </c>
    </row>
    <row r="39" spans="1:34" x14ac:dyDescent="0.3">
      <c r="A39" s="71" t="s">
        <v>356</v>
      </c>
      <c r="B39" s="103">
        <v>0</v>
      </c>
      <c r="C39" s="103">
        <v>0</v>
      </c>
      <c r="D39" s="103">
        <v>0</v>
      </c>
      <c r="E39" s="103">
        <v>0</v>
      </c>
      <c r="F39" s="103">
        <v>0</v>
      </c>
      <c r="G39" s="103">
        <v>0</v>
      </c>
      <c r="H39" s="103">
        <v>0</v>
      </c>
      <c r="I39" s="103">
        <v>0</v>
      </c>
      <c r="J39" s="103">
        <v>0</v>
      </c>
      <c r="K39" s="103">
        <v>0</v>
      </c>
      <c r="L39" s="103">
        <v>0</v>
      </c>
      <c r="M39" s="103">
        <v>0</v>
      </c>
      <c r="N39" s="103">
        <v>0</v>
      </c>
      <c r="O39" s="103">
        <v>0</v>
      </c>
      <c r="P39" s="103">
        <v>0</v>
      </c>
      <c r="Q39" s="103">
        <v>0</v>
      </c>
      <c r="R39" s="103">
        <v>0</v>
      </c>
      <c r="S39" s="103">
        <v>0</v>
      </c>
      <c r="T39" s="103">
        <v>0</v>
      </c>
      <c r="U39" s="103">
        <v>0</v>
      </c>
      <c r="V39" s="103">
        <v>0</v>
      </c>
      <c r="W39" s="103">
        <v>0</v>
      </c>
      <c r="X39" s="103">
        <v>0</v>
      </c>
      <c r="Y39" s="103">
        <v>0</v>
      </c>
      <c r="Z39" s="103">
        <v>0</v>
      </c>
      <c r="AA39" s="103">
        <v>0</v>
      </c>
      <c r="AB39" s="103">
        <v>0</v>
      </c>
      <c r="AC39" s="103">
        <v>0</v>
      </c>
      <c r="AD39" s="103">
        <v>0</v>
      </c>
      <c r="AE39" s="103">
        <v>0</v>
      </c>
      <c r="AF39" s="103">
        <v>0</v>
      </c>
      <c r="AG39" s="103">
        <v>0</v>
      </c>
      <c r="AH39" s="103">
        <v>0</v>
      </c>
    </row>
    <row r="40" spans="1:34" x14ac:dyDescent="0.3">
      <c r="A40" s="71" t="s">
        <v>357</v>
      </c>
      <c r="B40" s="103">
        <v>0</v>
      </c>
      <c r="C40" s="103">
        <v>0</v>
      </c>
      <c r="D40" s="103">
        <v>0</v>
      </c>
      <c r="E40" s="103">
        <v>0</v>
      </c>
      <c r="F40" s="103">
        <v>0</v>
      </c>
      <c r="G40" s="103">
        <v>0</v>
      </c>
      <c r="H40" s="103">
        <v>0</v>
      </c>
      <c r="I40" s="103">
        <v>0</v>
      </c>
      <c r="J40" s="103">
        <v>0</v>
      </c>
      <c r="K40" s="103">
        <v>0</v>
      </c>
      <c r="L40" s="103">
        <v>0</v>
      </c>
      <c r="M40" s="103">
        <v>0</v>
      </c>
      <c r="N40" s="103">
        <v>0</v>
      </c>
      <c r="O40" s="103">
        <v>0</v>
      </c>
      <c r="P40" s="103">
        <v>0</v>
      </c>
      <c r="Q40" s="103">
        <v>0</v>
      </c>
      <c r="R40" s="103">
        <v>0</v>
      </c>
      <c r="S40" s="103">
        <v>0</v>
      </c>
      <c r="T40" s="103">
        <v>0</v>
      </c>
      <c r="U40" s="103">
        <v>0</v>
      </c>
      <c r="V40" s="103">
        <v>0</v>
      </c>
      <c r="W40" s="103">
        <v>0</v>
      </c>
      <c r="X40" s="103">
        <v>0</v>
      </c>
      <c r="Y40" s="103">
        <v>0</v>
      </c>
      <c r="Z40" s="103">
        <v>0</v>
      </c>
      <c r="AA40" s="103">
        <v>0</v>
      </c>
      <c r="AB40" s="103">
        <v>0</v>
      </c>
      <c r="AC40" s="103">
        <v>0</v>
      </c>
      <c r="AD40" s="103">
        <v>0</v>
      </c>
      <c r="AE40" s="103">
        <v>0</v>
      </c>
      <c r="AF40" s="103">
        <v>0</v>
      </c>
      <c r="AG40" s="103">
        <v>0</v>
      </c>
      <c r="AH40" s="103">
        <v>0</v>
      </c>
    </row>
    <row r="41" spans="1:34" x14ac:dyDescent="0.3">
      <c r="A41" s="71" t="s">
        <v>358</v>
      </c>
      <c r="B41" s="103">
        <v>1.37</v>
      </c>
      <c r="C41" s="103">
        <v>1.38</v>
      </c>
      <c r="D41" s="103">
        <v>1.4</v>
      </c>
      <c r="E41" s="103">
        <v>1.41</v>
      </c>
      <c r="F41" s="103">
        <v>1.43</v>
      </c>
      <c r="G41" s="103">
        <v>1.44</v>
      </c>
      <c r="H41" s="103">
        <v>1.46</v>
      </c>
      <c r="I41" s="103">
        <v>1.47</v>
      </c>
      <c r="J41" s="103">
        <v>1.49</v>
      </c>
      <c r="K41" s="103">
        <v>1.5</v>
      </c>
      <c r="L41" s="103">
        <v>1.52</v>
      </c>
      <c r="M41" s="103">
        <v>1.53</v>
      </c>
      <c r="N41" s="103">
        <v>1.55</v>
      </c>
      <c r="O41" s="103">
        <v>1.57</v>
      </c>
      <c r="P41" s="103">
        <v>1.58</v>
      </c>
      <c r="Q41" s="103">
        <v>1.6</v>
      </c>
      <c r="R41" s="103">
        <v>1.61</v>
      </c>
      <c r="S41" s="103">
        <v>1.63</v>
      </c>
      <c r="T41" s="103">
        <v>1.65</v>
      </c>
      <c r="U41" s="103">
        <v>1.67</v>
      </c>
      <c r="V41" s="103">
        <v>1.68</v>
      </c>
      <c r="W41" s="103">
        <v>1.7</v>
      </c>
      <c r="X41" s="103">
        <v>1.72</v>
      </c>
      <c r="Y41" s="103">
        <v>1.74</v>
      </c>
      <c r="Z41" s="103">
        <v>1.75</v>
      </c>
      <c r="AA41" s="103">
        <v>1.77</v>
      </c>
      <c r="AB41" s="103">
        <v>1.79</v>
      </c>
      <c r="AC41" s="103">
        <v>1.81</v>
      </c>
      <c r="AD41" s="103">
        <v>1.83</v>
      </c>
      <c r="AE41" s="103">
        <v>1.85</v>
      </c>
      <c r="AF41" s="103">
        <v>1.87</v>
      </c>
      <c r="AG41" s="103">
        <v>1.89</v>
      </c>
      <c r="AH41" s="103">
        <v>1.91</v>
      </c>
    </row>
    <row r="42" spans="1:34" x14ac:dyDescent="0.3">
      <c r="A42" s="71" t="s">
        <v>359</v>
      </c>
      <c r="B42" s="103">
        <v>0</v>
      </c>
      <c r="C42" s="103">
        <v>0</v>
      </c>
      <c r="D42" s="103">
        <v>0</v>
      </c>
      <c r="E42" s="103">
        <v>0</v>
      </c>
      <c r="F42" s="103">
        <v>0</v>
      </c>
      <c r="G42" s="103">
        <v>0</v>
      </c>
      <c r="H42" s="103">
        <v>0</v>
      </c>
      <c r="I42" s="103">
        <v>0</v>
      </c>
      <c r="J42" s="103">
        <v>0</v>
      </c>
      <c r="K42" s="103">
        <v>0</v>
      </c>
      <c r="L42" s="103">
        <v>0</v>
      </c>
      <c r="M42" s="103">
        <v>0</v>
      </c>
      <c r="N42" s="103">
        <v>0</v>
      </c>
      <c r="O42" s="103">
        <v>0</v>
      </c>
      <c r="P42" s="103">
        <v>0</v>
      </c>
      <c r="Q42" s="103">
        <v>0</v>
      </c>
      <c r="R42" s="103">
        <v>0</v>
      </c>
      <c r="S42" s="103">
        <v>0</v>
      </c>
      <c r="T42" s="103">
        <v>0</v>
      </c>
      <c r="U42" s="103">
        <v>0</v>
      </c>
      <c r="V42" s="103">
        <v>0</v>
      </c>
      <c r="W42" s="103">
        <v>0</v>
      </c>
      <c r="X42" s="103">
        <v>0</v>
      </c>
      <c r="Y42" s="103">
        <v>0</v>
      </c>
      <c r="Z42" s="103">
        <v>0</v>
      </c>
      <c r="AA42" s="103">
        <v>0</v>
      </c>
      <c r="AB42" s="103">
        <v>0</v>
      </c>
      <c r="AC42" s="103">
        <v>0</v>
      </c>
      <c r="AD42" s="103">
        <v>0</v>
      </c>
      <c r="AE42" s="103">
        <v>0</v>
      </c>
      <c r="AF42" s="103">
        <v>0</v>
      </c>
      <c r="AG42" s="103">
        <v>0</v>
      </c>
      <c r="AH42" s="103">
        <v>0</v>
      </c>
    </row>
    <row r="43" spans="1:34" x14ac:dyDescent="0.3">
      <c r="A43" s="71" t="s">
        <v>360</v>
      </c>
      <c r="B43" s="103">
        <v>0</v>
      </c>
      <c r="C43" s="103">
        <v>0</v>
      </c>
      <c r="D43" s="103">
        <v>0</v>
      </c>
      <c r="E43" s="103">
        <v>0</v>
      </c>
      <c r="F43" s="103">
        <v>0</v>
      </c>
      <c r="G43" s="103">
        <v>0</v>
      </c>
      <c r="H43" s="103">
        <v>0</v>
      </c>
      <c r="I43" s="103">
        <v>0</v>
      </c>
      <c r="J43" s="103">
        <v>0</v>
      </c>
      <c r="K43" s="103">
        <v>0</v>
      </c>
      <c r="L43" s="103">
        <v>0</v>
      </c>
      <c r="M43" s="103">
        <v>0</v>
      </c>
      <c r="N43" s="103">
        <v>0</v>
      </c>
      <c r="O43" s="103">
        <v>0</v>
      </c>
      <c r="P43" s="103">
        <v>0</v>
      </c>
      <c r="Q43" s="103">
        <v>0</v>
      </c>
      <c r="R43" s="103">
        <v>0</v>
      </c>
      <c r="S43" s="103">
        <v>0</v>
      </c>
      <c r="T43" s="103">
        <v>0</v>
      </c>
      <c r="U43" s="103">
        <v>0</v>
      </c>
      <c r="V43" s="103">
        <v>0</v>
      </c>
      <c r="W43" s="103">
        <v>0</v>
      </c>
      <c r="X43" s="103">
        <v>0</v>
      </c>
      <c r="Y43" s="103">
        <v>0</v>
      </c>
      <c r="Z43" s="103">
        <v>0</v>
      </c>
      <c r="AA43" s="103">
        <v>0</v>
      </c>
      <c r="AB43" s="103">
        <v>0</v>
      </c>
      <c r="AC43" s="103">
        <v>0</v>
      </c>
      <c r="AD43" s="103">
        <v>0</v>
      </c>
      <c r="AE43" s="103">
        <v>0</v>
      </c>
      <c r="AF43" s="103">
        <v>0</v>
      </c>
      <c r="AG43" s="103">
        <v>0</v>
      </c>
      <c r="AH43" s="103">
        <v>0</v>
      </c>
    </row>
    <row r="44" spans="1:34" x14ac:dyDescent="0.3">
      <c r="A44" s="71" t="s">
        <v>361</v>
      </c>
      <c r="B44" s="103">
        <v>0</v>
      </c>
      <c r="C44" s="103">
        <v>0</v>
      </c>
      <c r="D44" s="103">
        <v>0</v>
      </c>
      <c r="E44" s="103">
        <v>0</v>
      </c>
      <c r="F44" s="103">
        <v>0</v>
      </c>
      <c r="G44" s="103">
        <v>0</v>
      </c>
      <c r="H44" s="103">
        <v>0</v>
      </c>
      <c r="I44" s="103">
        <v>0</v>
      </c>
      <c r="J44" s="103">
        <v>0</v>
      </c>
      <c r="K44" s="103">
        <v>0</v>
      </c>
      <c r="L44" s="103">
        <v>0</v>
      </c>
      <c r="M44" s="103">
        <v>0</v>
      </c>
      <c r="N44" s="103">
        <v>0</v>
      </c>
      <c r="O44" s="103">
        <v>0</v>
      </c>
      <c r="P44" s="103">
        <v>0</v>
      </c>
      <c r="Q44" s="103">
        <v>0</v>
      </c>
      <c r="R44" s="103">
        <v>0</v>
      </c>
      <c r="S44" s="103">
        <v>0</v>
      </c>
      <c r="T44" s="103">
        <v>0</v>
      </c>
      <c r="U44" s="103">
        <v>0</v>
      </c>
      <c r="V44" s="103">
        <v>0</v>
      </c>
      <c r="W44" s="103">
        <v>0</v>
      </c>
      <c r="X44" s="103">
        <v>0</v>
      </c>
      <c r="Y44" s="103">
        <v>0</v>
      </c>
      <c r="Z44" s="103">
        <v>0</v>
      </c>
      <c r="AA44" s="103">
        <v>0</v>
      </c>
      <c r="AB44" s="103">
        <v>0</v>
      </c>
      <c r="AC44" s="103">
        <v>0</v>
      </c>
      <c r="AD44" s="103">
        <v>0</v>
      </c>
      <c r="AE44" s="103">
        <v>0</v>
      </c>
      <c r="AF44" s="103">
        <v>0</v>
      </c>
      <c r="AG44" s="103">
        <v>0</v>
      </c>
      <c r="AH44" s="103">
        <v>0</v>
      </c>
    </row>
    <row r="45" spans="1:34" x14ac:dyDescent="0.3">
      <c r="A45" s="71" t="s">
        <v>362</v>
      </c>
      <c r="B45" s="103">
        <v>-42.13</v>
      </c>
      <c r="C45" s="103">
        <v>-42.13</v>
      </c>
      <c r="D45" s="103">
        <v>-42.13</v>
      </c>
      <c r="E45" s="103">
        <v>-42.13</v>
      </c>
      <c r="F45" s="103">
        <v>-42.13</v>
      </c>
      <c r="G45" s="103">
        <v>-42.13</v>
      </c>
      <c r="H45" s="103">
        <v>-42.13</v>
      </c>
      <c r="I45" s="103">
        <v>-42.13</v>
      </c>
      <c r="J45" s="103">
        <v>-42.13</v>
      </c>
      <c r="K45" s="103">
        <v>-42.13</v>
      </c>
      <c r="L45" s="103">
        <v>-42.13</v>
      </c>
      <c r="M45" s="103">
        <v>-42.13</v>
      </c>
      <c r="N45" s="103">
        <v>-42.13</v>
      </c>
      <c r="O45" s="103">
        <v>-42.13</v>
      </c>
      <c r="P45" s="103">
        <v>-42.13</v>
      </c>
      <c r="Q45" s="103">
        <v>-42.13</v>
      </c>
      <c r="R45" s="103">
        <v>-42.13</v>
      </c>
      <c r="S45" s="103">
        <v>-42.13</v>
      </c>
      <c r="T45" s="103">
        <v>-42.13</v>
      </c>
      <c r="U45" s="103">
        <v>-42.13</v>
      </c>
      <c r="V45" s="103">
        <v>-42.13</v>
      </c>
      <c r="W45" s="103">
        <v>-42.13</v>
      </c>
      <c r="X45" s="103">
        <v>-42.13</v>
      </c>
      <c r="Y45" s="103">
        <v>-42.13</v>
      </c>
      <c r="Z45" s="103">
        <v>-42.13</v>
      </c>
      <c r="AA45" s="103">
        <v>-42.13</v>
      </c>
      <c r="AB45" s="103">
        <v>-42.13</v>
      </c>
      <c r="AC45" s="103">
        <v>-42.13</v>
      </c>
      <c r="AD45" s="103">
        <v>-42.13</v>
      </c>
      <c r="AE45" s="103">
        <v>-42.13</v>
      </c>
      <c r="AF45" s="103">
        <v>-42.13</v>
      </c>
      <c r="AG45" s="103">
        <v>-42.13</v>
      </c>
      <c r="AH45" s="103">
        <v>-42.13</v>
      </c>
    </row>
    <row r="46" spans="1:34" x14ac:dyDescent="0.3">
      <c r="A46" s="71" t="s">
        <v>363</v>
      </c>
      <c r="B46" s="103">
        <v>0</v>
      </c>
      <c r="C46" s="103">
        <v>0</v>
      </c>
      <c r="D46" s="103">
        <v>0</v>
      </c>
      <c r="E46" s="103">
        <v>0</v>
      </c>
      <c r="F46" s="103">
        <v>0</v>
      </c>
      <c r="G46" s="103">
        <v>0</v>
      </c>
      <c r="H46" s="103">
        <v>0</v>
      </c>
      <c r="I46" s="103">
        <v>0</v>
      </c>
      <c r="J46" s="103">
        <v>0</v>
      </c>
      <c r="K46" s="103">
        <v>0</v>
      </c>
      <c r="L46" s="103">
        <v>0</v>
      </c>
      <c r="M46" s="103">
        <v>0</v>
      </c>
      <c r="N46" s="103">
        <v>0</v>
      </c>
      <c r="O46" s="103">
        <v>0</v>
      </c>
      <c r="P46" s="103">
        <v>0</v>
      </c>
      <c r="Q46" s="103">
        <v>0</v>
      </c>
      <c r="R46" s="103">
        <v>0</v>
      </c>
      <c r="S46" s="103">
        <v>0</v>
      </c>
      <c r="T46" s="103">
        <v>0</v>
      </c>
      <c r="U46" s="103">
        <v>0</v>
      </c>
      <c r="V46" s="103">
        <v>0</v>
      </c>
      <c r="W46" s="103">
        <v>0</v>
      </c>
      <c r="X46" s="103">
        <v>0</v>
      </c>
      <c r="Y46" s="103">
        <v>0</v>
      </c>
      <c r="Z46" s="103">
        <v>0</v>
      </c>
      <c r="AA46" s="103">
        <v>0</v>
      </c>
      <c r="AB46" s="103">
        <v>0</v>
      </c>
      <c r="AC46" s="103">
        <v>0</v>
      </c>
      <c r="AD46" s="103">
        <v>0</v>
      </c>
      <c r="AE46" s="103">
        <v>0</v>
      </c>
      <c r="AF46" s="103">
        <v>0</v>
      </c>
      <c r="AG46" s="103">
        <v>0</v>
      </c>
      <c r="AH46" s="103">
        <v>0</v>
      </c>
    </row>
    <row r="47" spans="1:34" x14ac:dyDescent="0.3">
      <c r="A47" s="71" t="s">
        <v>364</v>
      </c>
      <c r="B47" s="103">
        <v>7.23</v>
      </c>
      <c r="C47" s="103">
        <v>7.36</v>
      </c>
      <c r="D47" s="103">
        <v>7.5</v>
      </c>
      <c r="E47" s="103">
        <v>7.64</v>
      </c>
      <c r="F47" s="103">
        <v>7.78</v>
      </c>
      <c r="G47" s="103">
        <v>7.92</v>
      </c>
      <c r="H47" s="103">
        <v>8.07</v>
      </c>
      <c r="I47" s="103">
        <v>8.2100000000000009</v>
      </c>
      <c r="J47" s="103">
        <v>8.3699999999999992</v>
      </c>
      <c r="K47" s="103">
        <v>8.52</v>
      </c>
      <c r="L47" s="103">
        <v>8.68</v>
      </c>
      <c r="M47" s="103">
        <v>8.84</v>
      </c>
      <c r="N47" s="103">
        <v>9</v>
      </c>
      <c r="O47" s="103">
        <v>9.16</v>
      </c>
      <c r="P47" s="103">
        <v>9.33</v>
      </c>
      <c r="Q47" s="103">
        <v>9.5</v>
      </c>
      <c r="R47" s="103">
        <v>9.68</v>
      </c>
      <c r="S47" s="103">
        <v>9.86</v>
      </c>
      <c r="T47" s="103">
        <v>10.039999999999999</v>
      </c>
      <c r="U47" s="103">
        <v>10.220000000000001</v>
      </c>
      <c r="V47" s="103">
        <v>10.41</v>
      </c>
      <c r="W47" s="103">
        <v>10.6</v>
      </c>
      <c r="X47" s="103">
        <v>10.8</v>
      </c>
      <c r="Y47" s="103">
        <v>11</v>
      </c>
      <c r="Z47" s="103">
        <v>11.2</v>
      </c>
      <c r="AA47" s="103">
        <v>11.41</v>
      </c>
      <c r="AB47" s="103">
        <v>11.61</v>
      </c>
      <c r="AC47" s="103">
        <v>11.83</v>
      </c>
      <c r="AD47" s="103">
        <v>12.05</v>
      </c>
      <c r="AE47" s="103">
        <v>12.27</v>
      </c>
      <c r="AF47" s="103">
        <v>12.49</v>
      </c>
      <c r="AG47" s="103">
        <v>12.72</v>
      </c>
      <c r="AH47" s="103">
        <v>12.96</v>
      </c>
    </row>
    <row r="48" spans="1:34" x14ac:dyDescent="0.3">
      <c r="A48" s="71" t="s">
        <v>365</v>
      </c>
      <c r="B48" s="103">
        <v>0</v>
      </c>
      <c r="C48" s="103">
        <v>0</v>
      </c>
      <c r="D48" s="103">
        <v>0</v>
      </c>
      <c r="E48" s="103">
        <v>0</v>
      </c>
      <c r="F48" s="103">
        <v>0</v>
      </c>
      <c r="G48" s="103">
        <v>0</v>
      </c>
      <c r="H48" s="103">
        <v>0</v>
      </c>
      <c r="I48" s="103">
        <v>0</v>
      </c>
      <c r="J48" s="103">
        <v>0</v>
      </c>
      <c r="K48" s="103">
        <v>0</v>
      </c>
      <c r="L48" s="103">
        <v>0</v>
      </c>
      <c r="M48" s="103">
        <v>0</v>
      </c>
      <c r="N48" s="103">
        <v>0</v>
      </c>
      <c r="O48" s="103">
        <v>0</v>
      </c>
      <c r="P48" s="103">
        <v>0</v>
      </c>
      <c r="Q48" s="103">
        <v>0</v>
      </c>
      <c r="R48" s="103">
        <v>0</v>
      </c>
      <c r="S48" s="103">
        <v>0</v>
      </c>
      <c r="T48" s="103">
        <v>0</v>
      </c>
      <c r="U48" s="103">
        <v>0</v>
      </c>
      <c r="V48" s="103">
        <v>0</v>
      </c>
      <c r="W48" s="103">
        <v>0</v>
      </c>
      <c r="X48" s="103">
        <v>0</v>
      </c>
      <c r="Y48" s="103">
        <v>0</v>
      </c>
      <c r="Z48" s="103">
        <v>0</v>
      </c>
      <c r="AA48" s="103">
        <v>0</v>
      </c>
      <c r="AB48" s="103">
        <v>0</v>
      </c>
      <c r="AC48" s="103">
        <v>0</v>
      </c>
      <c r="AD48" s="103">
        <v>0</v>
      </c>
      <c r="AE48" s="103">
        <v>0</v>
      </c>
      <c r="AF48" s="103">
        <v>0</v>
      </c>
      <c r="AG48" s="103">
        <v>0</v>
      </c>
      <c r="AH48" s="103">
        <v>0</v>
      </c>
    </row>
    <row r="49" spans="1:34" x14ac:dyDescent="0.3">
      <c r="A49" s="71" t="s">
        <v>366</v>
      </c>
      <c r="B49" s="103">
        <v>1.7</v>
      </c>
      <c r="C49" s="103">
        <v>1.73</v>
      </c>
      <c r="D49" s="103">
        <v>1.75</v>
      </c>
      <c r="E49" s="103">
        <v>1.78</v>
      </c>
      <c r="F49" s="103">
        <v>1.81</v>
      </c>
      <c r="G49" s="103">
        <v>1.84</v>
      </c>
      <c r="H49" s="103">
        <v>1.87</v>
      </c>
      <c r="I49" s="103">
        <v>1.9</v>
      </c>
      <c r="J49" s="103">
        <v>1.93</v>
      </c>
      <c r="K49" s="103">
        <v>1.96</v>
      </c>
      <c r="L49" s="103">
        <v>1.99</v>
      </c>
      <c r="M49" s="103">
        <v>2.02</v>
      </c>
      <c r="N49" s="103">
        <v>2.0499999999999998</v>
      </c>
      <c r="O49" s="103">
        <v>2.08</v>
      </c>
      <c r="P49" s="103">
        <v>2.11</v>
      </c>
      <c r="Q49" s="103">
        <v>2.15</v>
      </c>
      <c r="R49" s="103">
        <v>2.1800000000000002</v>
      </c>
      <c r="S49" s="103">
        <v>2.2200000000000002</v>
      </c>
      <c r="T49" s="103">
        <v>2.25</v>
      </c>
      <c r="U49" s="103">
        <v>2.29</v>
      </c>
      <c r="V49" s="103">
        <v>2.3199999999999998</v>
      </c>
      <c r="W49" s="103">
        <v>2.36</v>
      </c>
      <c r="X49" s="103">
        <v>2.39</v>
      </c>
      <c r="Y49" s="103">
        <v>2.4300000000000002</v>
      </c>
      <c r="Z49" s="103">
        <v>2.4700000000000002</v>
      </c>
      <c r="AA49" s="103">
        <v>2.5099999999999998</v>
      </c>
      <c r="AB49" s="103">
        <v>2.5499999999999998</v>
      </c>
      <c r="AC49" s="103">
        <v>2.59</v>
      </c>
      <c r="AD49" s="103">
        <v>2.63</v>
      </c>
      <c r="AE49" s="103">
        <v>2.67</v>
      </c>
      <c r="AF49" s="103">
        <v>2.71</v>
      </c>
      <c r="AG49" s="103">
        <v>2.76</v>
      </c>
      <c r="AH49" s="103">
        <v>2.8</v>
      </c>
    </row>
    <row r="50" spans="1:34" x14ac:dyDescent="0.3">
      <c r="A50" s="71" t="s">
        <v>367</v>
      </c>
      <c r="B50" s="103">
        <v>0</v>
      </c>
      <c r="C50" s="103">
        <v>0</v>
      </c>
      <c r="D50" s="103">
        <v>0</v>
      </c>
      <c r="E50" s="103">
        <v>0</v>
      </c>
      <c r="F50" s="103">
        <v>0</v>
      </c>
      <c r="G50" s="103">
        <v>0</v>
      </c>
      <c r="H50" s="103">
        <v>0</v>
      </c>
      <c r="I50" s="103">
        <v>0</v>
      </c>
      <c r="J50" s="103">
        <v>0</v>
      </c>
      <c r="K50" s="103">
        <v>0</v>
      </c>
      <c r="L50" s="103">
        <v>0</v>
      </c>
      <c r="M50" s="103">
        <v>0</v>
      </c>
      <c r="N50" s="103">
        <v>0</v>
      </c>
      <c r="O50" s="103">
        <v>0</v>
      </c>
      <c r="P50" s="103">
        <v>0</v>
      </c>
      <c r="Q50" s="103">
        <v>0</v>
      </c>
      <c r="R50" s="103">
        <v>0</v>
      </c>
      <c r="S50" s="103">
        <v>0</v>
      </c>
      <c r="T50" s="103">
        <v>0</v>
      </c>
      <c r="U50" s="103">
        <v>0</v>
      </c>
      <c r="V50" s="103">
        <v>0</v>
      </c>
      <c r="W50" s="103">
        <v>0</v>
      </c>
      <c r="X50" s="103">
        <v>0</v>
      </c>
      <c r="Y50" s="103">
        <v>0</v>
      </c>
      <c r="Z50" s="103">
        <v>0</v>
      </c>
      <c r="AA50" s="103">
        <v>0</v>
      </c>
      <c r="AB50" s="103">
        <v>0</v>
      </c>
      <c r="AC50" s="103">
        <v>0</v>
      </c>
      <c r="AD50" s="103">
        <v>0</v>
      </c>
      <c r="AE50" s="103">
        <v>0</v>
      </c>
      <c r="AF50" s="103">
        <v>0</v>
      </c>
      <c r="AG50" s="103">
        <v>0</v>
      </c>
      <c r="AH50" s="103">
        <v>0</v>
      </c>
    </row>
    <row r="51" spans="1:34" x14ac:dyDescent="0.3">
      <c r="A51" s="71" t="s">
        <v>53</v>
      </c>
      <c r="B51" s="103">
        <v>-13.58</v>
      </c>
      <c r="C51" s="103">
        <v>-13.1</v>
      </c>
      <c r="D51" s="103">
        <v>-12.69</v>
      </c>
      <c r="E51" s="103">
        <v>-12.13</v>
      </c>
      <c r="F51" s="103">
        <v>-12.4</v>
      </c>
      <c r="G51" s="103">
        <v>-12.9</v>
      </c>
      <c r="H51" s="103">
        <v>-13.49</v>
      </c>
      <c r="I51" s="103">
        <v>-12.99</v>
      </c>
      <c r="J51" s="103">
        <v>-12.78</v>
      </c>
      <c r="K51" s="103">
        <v>-12.56</v>
      </c>
      <c r="L51" s="103">
        <v>-12.35</v>
      </c>
      <c r="M51" s="103">
        <v>-12.12</v>
      </c>
      <c r="N51" s="103">
        <v>-12.13</v>
      </c>
      <c r="O51" s="103">
        <v>-12.23</v>
      </c>
      <c r="P51" s="103">
        <v>-12.24</v>
      </c>
      <c r="Q51" s="103">
        <v>-12.34</v>
      </c>
      <c r="R51" s="103">
        <v>-12.45</v>
      </c>
      <c r="S51" s="103">
        <v>-12.8</v>
      </c>
      <c r="T51" s="103">
        <v>-13.09</v>
      </c>
      <c r="U51" s="103">
        <v>-13.04</v>
      </c>
      <c r="V51" s="103">
        <v>-13</v>
      </c>
      <c r="W51" s="103">
        <v>-12.87</v>
      </c>
      <c r="X51" s="103">
        <v>-12.82</v>
      </c>
      <c r="Y51" s="103">
        <v>-12.69</v>
      </c>
      <c r="Z51" s="103">
        <v>-12.64</v>
      </c>
      <c r="AA51" s="103">
        <v>-12.51</v>
      </c>
      <c r="AB51" s="103">
        <v>-12.47</v>
      </c>
      <c r="AC51" s="103">
        <v>-12.33</v>
      </c>
      <c r="AD51" s="103">
        <v>-12.19</v>
      </c>
      <c r="AE51" s="103">
        <v>-11.95</v>
      </c>
      <c r="AF51" s="103">
        <v>-11.71</v>
      </c>
      <c r="AG51" s="103">
        <v>-11.47</v>
      </c>
      <c r="AH51" s="103">
        <v>-11.32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6771A-EAA3-45F2-B56F-8A7CF9533DB1}">
  <sheetPr>
    <tabColor theme="0"/>
  </sheetPr>
  <dimension ref="A1:C44"/>
  <sheetViews>
    <sheetView workbookViewId="0"/>
  </sheetViews>
  <sheetFormatPr defaultColWidth="9" defaultRowHeight="14" x14ac:dyDescent="0.3"/>
  <cols>
    <col min="1" max="1" width="15.6640625" style="71" customWidth="1"/>
    <col min="2" max="2" width="47.4140625" style="92" customWidth="1"/>
    <col min="3" max="3" width="14.9140625" style="71" customWidth="1"/>
    <col min="4" max="7" width="9" style="71"/>
    <col min="8" max="8" width="38.6640625" style="71" customWidth="1"/>
    <col min="9" max="16384" width="9" style="71"/>
  </cols>
  <sheetData>
    <row r="1" spans="1:3" s="92" customFormat="1" x14ac:dyDescent="0.3">
      <c r="A1" s="70" t="s">
        <v>1</v>
      </c>
      <c r="B1" s="70" t="s">
        <v>368</v>
      </c>
      <c r="C1" s="70" t="s">
        <v>369</v>
      </c>
    </row>
    <row r="2" spans="1:3" x14ac:dyDescent="0.3">
      <c r="A2" s="102" t="s">
        <v>61</v>
      </c>
      <c r="B2" s="103" t="s">
        <v>370</v>
      </c>
      <c r="C2" s="103">
        <v>0.03</v>
      </c>
    </row>
    <row r="3" spans="1:3" x14ac:dyDescent="0.3">
      <c r="A3" s="102" t="s">
        <v>61</v>
      </c>
      <c r="B3" s="103" t="s">
        <v>371</v>
      </c>
      <c r="C3" s="103">
        <v>0.55000000000000004</v>
      </c>
    </row>
    <row r="4" spans="1:3" x14ac:dyDescent="0.3">
      <c r="A4" s="102" t="s">
        <v>61</v>
      </c>
      <c r="B4" s="103" t="s">
        <v>372</v>
      </c>
      <c r="C4" s="103">
        <v>2.5099999999999998</v>
      </c>
    </row>
    <row r="5" spans="1:3" x14ac:dyDescent="0.3">
      <c r="A5" s="102" t="s">
        <v>61</v>
      </c>
      <c r="B5" s="103" t="s">
        <v>373</v>
      </c>
      <c r="C5" s="103">
        <v>1.39</v>
      </c>
    </row>
    <row r="6" spans="1:3" x14ac:dyDescent="0.3">
      <c r="A6" s="102" t="s">
        <v>61</v>
      </c>
      <c r="B6" s="103" t="s">
        <v>374</v>
      </c>
      <c r="C6" s="103">
        <v>0.73</v>
      </c>
    </row>
    <row r="7" spans="1:3" x14ac:dyDescent="0.3">
      <c r="A7" s="102" t="s">
        <v>60</v>
      </c>
      <c r="B7" s="103" t="s">
        <v>375</v>
      </c>
      <c r="C7" s="103">
        <v>0.87</v>
      </c>
    </row>
    <row r="8" spans="1:3" x14ac:dyDescent="0.3">
      <c r="A8" s="102" t="s">
        <v>60</v>
      </c>
      <c r="B8" s="103" t="s">
        <v>376</v>
      </c>
      <c r="C8" s="103">
        <v>7.0000000000000007E-2</v>
      </c>
    </row>
    <row r="9" spans="1:3" x14ac:dyDescent="0.3">
      <c r="A9" s="102" t="s">
        <v>60</v>
      </c>
      <c r="B9" s="103" t="s">
        <v>377</v>
      </c>
      <c r="C9" s="103">
        <v>0.01</v>
      </c>
    </row>
    <row r="10" spans="1:3" x14ac:dyDescent="0.3">
      <c r="A10" s="102" t="s">
        <v>60</v>
      </c>
      <c r="B10" s="103" t="s">
        <v>378</v>
      </c>
      <c r="C10" s="103">
        <v>2.57</v>
      </c>
    </row>
    <row r="11" spans="1:3" x14ac:dyDescent="0.3">
      <c r="A11" s="102" t="s">
        <v>60</v>
      </c>
      <c r="B11" s="103" t="s">
        <v>379</v>
      </c>
      <c r="C11" s="103">
        <v>1.2</v>
      </c>
    </row>
    <row r="12" spans="1:3" x14ac:dyDescent="0.3">
      <c r="A12" s="102" t="s">
        <v>60</v>
      </c>
      <c r="B12" s="103" t="s">
        <v>380</v>
      </c>
      <c r="C12" s="103">
        <v>0.67</v>
      </c>
    </row>
    <row r="13" spans="1:3" x14ac:dyDescent="0.3">
      <c r="A13" s="102" t="s">
        <v>60</v>
      </c>
      <c r="B13" s="103" t="s">
        <v>381</v>
      </c>
      <c r="C13" s="103">
        <v>0.44</v>
      </c>
    </row>
    <row r="14" spans="1:3" x14ac:dyDescent="0.3">
      <c r="A14" s="102" t="s">
        <v>60</v>
      </c>
      <c r="B14" s="103" t="s">
        <v>382</v>
      </c>
      <c r="C14" s="103">
        <v>0.13</v>
      </c>
    </row>
    <row r="15" spans="1:3" x14ac:dyDescent="0.3">
      <c r="A15" s="102" t="s">
        <v>60</v>
      </c>
      <c r="B15" s="103" t="s">
        <v>383</v>
      </c>
      <c r="C15" s="103">
        <v>0.3</v>
      </c>
    </row>
    <row r="16" spans="1:3" x14ac:dyDescent="0.3">
      <c r="A16" s="102" t="s">
        <v>60</v>
      </c>
      <c r="B16" s="103" t="s">
        <v>384</v>
      </c>
      <c r="C16" s="103">
        <v>0.36</v>
      </c>
    </row>
    <row r="17" spans="1:3" x14ac:dyDescent="0.3">
      <c r="A17" s="102" t="s">
        <v>60</v>
      </c>
      <c r="B17" s="103" t="s">
        <v>385</v>
      </c>
      <c r="C17" s="103">
        <v>2.85</v>
      </c>
    </row>
    <row r="18" spans="1:3" x14ac:dyDescent="0.3">
      <c r="A18" s="102" t="s">
        <v>60</v>
      </c>
      <c r="B18" s="103" t="s">
        <v>386</v>
      </c>
      <c r="C18" s="103">
        <v>1.18</v>
      </c>
    </row>
    <row r="19" spans="1:3" x14ac:dyDescent="0.3">
      <c r="A19" s="102" t="s">
        <v>60</v>
      </c>
      <c r="B19" s="103" t="s">
        <v>387</v>
      </c>
      <c r="C19" s="103">
        <v>0.22</v>
      </c>
    </row>
    <row r="20" spans="1:3" x14ac:dyDescent="0.3">
      <c r="A20" s="102" t="s">
        <v>60</v>
      </c>
      <c r="B20" s="103" t="s">
        <v>388</v>
      </c>
      <c r="C20" s="103">
        <v>0</v>
      </c>
    </row>
    <row r="21" spans="1:3" x14ac:dyDescent="0.3">
      <c r="A21" s="102" t="s">
        <v>60</v>
      </c>
      <c r="B21" s="103" t="s">
        <v>389</v>
      </c>
      <c r="C21" s="103">
        <v>0.15</v>
      </c>
    </row>
    <row r="22" spans="1:3" x14ac:dyDescent="0.3">
      <c r="A22" s="102" t="s">
        <v>62</v>
      </c>
      <c r="B22" s="103" t="s">
        <v>390</v>
      </c>
      <c r="C22" s="103">
        <v>0.48</v>
      </c>
    </row>
    <row r="23" spans="1:3" x14ac:dyDescent="0.3">
      <c r="A23" s="102" t="s">
        <v>62</v>
      </c>
      <c r="B23" s="103" t="s">
        <v>391</v>
      </c>
      <c r="C23" s="103">
        <v>0.04</v>
      </c>
    </row>
    <row r="24" spans="1:3" x14ac:dyDescent="0.3">
      <c r="A24" s="102" t="s">
        <v>62</v>
      </c>
      <c r="B24" s="103" t="s">
        <v>392</v>
      </c>
      <c r="C24" s="103">
        <v>0.28999999999999998</v>
      </c>
    </row>
    <row r="25" spans="1:3" x14ac:dyDescent="0.3">
      <c r="A25" s="102" t="s">
        <v>62</v>
      </c>
      <c r="B25" s="103" t="s">
        <v>393</v>
      </c>
      <c r="C25" s="103">
        <v>0.18</v>
      </c>
    </row>
    <row r="26" spans="1:3" x14ac:dyDescent="0.3">
      <c r="A26" s="102" t="s">
        <v>62</v>
      </c>
      <c r="B26" s="103" t="s">
        <v>394</v>
      </c>
      <c r="C26" s="103">
        <v>1.19</v>
      </c>
    </row>
    <row r="27" spans="1:3" x14ac:dyDescent="0.3">
      <c r="A27" s="102" t="s">
        <v>62</v>
      </c>
      <c r="B27" s="103" t="s">
        <v>395</v>
      </c>
      <c r="C27" s="103">
        <v>2.19</v>
      </c>
    </row>
    <row r="28" spans="1:3" x14ac:dyDescent="0.3">
      <c r="A28" s="102" t="s">
        <v>62</v>
      </c>
      <c r="B28" s="103" t="s">
        <v>396</v>
      </c>
      <c r="C28" s="103">
        <v>1.1399999999999999</v>
      </c>
    </row>
    <row r="29" spans="1:3" x14ac:dyDescent="0.3">
      <c r="A29" s="102" t="s">
        <v>14</v>
      </c>
      <c r="B29" s="103" t="s">
        <v>397</v>
      </c>
      <c r="C29" s="103">
        <v>1.33</v>
      </c>
    </row>
    <row r="30" spans="1:3" x14ac:dyDescent="0.3">
      <c r="A30" s="102" t="s">
        <v>14</v>
      </c>
      <c r="B30" s="103" t="s">
        <v>398</v>
      </c>
      <c r="C30" s="103">
        <v>1.37</v>
      </c>
    </row>
    <row r="31" spans="1:3" x14ac:dyDescent="0.3">
      <c r="A31" s="102" t="s">
        <v>14</v>
      </c>
      <c r="B31" s="103" t="s">
        <v>399</v>
      </c>
      <c r="C31" s="103">
        <v>6.96</v>
      </c>
    </row>
    <row r="32" spans="1:3" x14ac:dyDescent="0.3">
      <c r="A32" s="102" t="s">
        <v>14</v>
      </c>
      <c r="B32" s="103" t="s">
        <v>400</v>
      </c>
      <c r="C32" s="103">
        <v>30.26</v>
      </c>
    </row>
    <row r="33" spans="1:3" x14ac:dyDescent="0.3">
      <c r="A33" s="102" t="s">
        <v>14</v>
      </c>
      <c r="B33" s="103" t="s">
        <v>401</v>
      </c>
      <c r="C33" s="103">
        <v>7.51</v>
      </c>
    </row>
    <row r="34" spans="1:3" x14ac:dyDescent="0.3">
      <c r="A34" s="102" t="s">
        <v>14</v>
      </c>
      <c r="B34" s="103" t="s">
        <v>402</v>
      </c>
      <c r="C34" s="103">
        <v>4.55</v>
      </c>
    </row>
    <row r="35" spans="1:3" x14ac:dyDescent="0.3">
      <c r="A35" s="102" t="s">
        <v>14</v>
      </c>
      <c r="B35" s="103" t="s">
        <v>403</v>
      </c>
      <c r="C35" s="103">
        <v>1.17</v>
      </c>
    </row>
    <row r="36" spans="1:3" x14ac:dyDescent="0.3">
      <c r="A36" s="102" t="s">
        <v>14</v>
      </c>
      <c r="B36" s="103" t="s">
        <v>404</v>
      </c>
      <c r="C36" s="103">
        <v>4.21</v>
      </c>
    </row>
    <row r="37" spans="1:3" x14ac:dyDescent="0.3">
      <c r="A37" s="102" t="s">
        <v>51</v>
      </c>
      <c r="B37" s="103" t="s">
        <v>405</v>
      </c>
      <c r="C37" s="103">
        <v>10.52</v>
      </c>
    </row>
    <row r="38" spans="1:3" x14ac:dyDescent="0.3">
      <c r="A38" s="102" t="s">
        <v>406</v>
      </c>
      <c r="B38" s="103" t="s">
        <v>407</v>
      </c>
      <c r="C38" s="103">
        <v>0</v>
      </c>
    </row>
    <row r="39" spans="1:3" x14ac:dyDescent="0.3">
      <c r="A39" s="102" t="s">
        <v>59</v>
      </c>
      <c r="B39" s="103" t="s">
        <v>408</v>
      </c>
      <c r="C39" s="103">
        <v>7.73</v>
      </c>
    </row>
    <row r="40" spans="1:3" x14ac:dyDescent="0.3">
      <c r="A40" s="102" t="s">
        <v>58</v>
      </c>
      <c r="B40" s="103" t="s">
        <v>409</v>
      </c>
      <c r="C40" s="103">
        <v>1.37</v>
      </c>
    </row>
    <row r="41" spans="1:3" x14ac:dyDescent="0.3">
      <c r="A41" s="102" t="s">
        <v>63</v>
      </c>
      <c r="B41" s="103" t="s">
        <v>410</v>
      </c>
      <c r="C41" s="103">
        <v>-42.13</v>
      </c>
    </row>
    <row r="42" spans="1:3" x14ac:dyDescent="0.3">
      <c r="A42" s="102" t="s">
        <v>57</v>
      </c>
      <c r="B42" s="103" t="s">
        <v>411</v>
      </c>
      <c r="C42" s="103">
        <v>7.23</v>
      </c>
    </row>
    <row r="43" spans="1:3" x14ac:dyDescent="0.3">
      <c r="A43" s="102" t="s">
        <v>57</v>
      </c>
      <c r="B43" s="103" t="s">
        <v>412</v>
      </c>
      <c r="C43" s="103">
        <v>1.7</v>
      </c>
    </row>
    <row r="44" spans="1:3" x14ac:dyDescent="0.3">
      <c r="A44" s="102"/>
      <c r="B44" s="103" t="s">
        <v>53</v>
      </c>
      <c r="C44" s="103">
        <v>65.5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08B37-34BF-4B77-B3E9-9A3A2543F8F1}">
  <sheetPr>
    <tabColor theme="0"/>
  </sheetPr>
  <dimension ref="A1:AP53"/>
  <sheetViews>
    <sheetView workbookViewId="0"/>
  </sheetViews>
  <sheetFormatPr defaultColWidth="9" defaultRowHeight="14" x14ac:dyDescent="0.3"/>
  <cols>
    <col min="1" max="1" width="14" style="71" customWidth="1"/>
    <col min="2" max="2" width="17.1640625" style="71" customWidth="1"/>
    <col min="3" max="3" width="41.58203125" style="71" customWidth="1"/>
    <col min="4" max="4" width="9.9140625" style="71" customWidth="1"/>
    <col min="5" max="16384" width="9" style="71"/>
  </cols>
  <sheetData>
    <row r="1" spans="1:4" x14ac:dyDescent="0.3">
      <c r="A1" s="70" t="s">
        <v>87</v>
      </c>
      <c r="B1" s="70" t="s">
        <v>1</v>
      </c>
      <c r="C1" s="70" t="s">
        <v>368</v>
      </c>
      <c r="D1" s="70" t="s">
        <v>413</v>
      </c>
    </row>
    <row r="2" spans="1:4" x14ac:dyDescent="0.3">
      <c r="A2" s="103" t="s">
        <v>62</v>
      </c>
      <c r="B2" s="103" t="s">
        <v>94</v>
      </c>
      <c r="C2" s="103" t="s">
        <v>129</v>
      </c>
      <c r="D2" s="103">
        <v>0</v>
      </c>
    </row>
    <row r="3" spans="1:4" x14ac:dyDescent="0.3">
      <c r="A3" s="103" t="s">
        <v>62</v>
      </c>
      <c r="B3" s="103" t="s">
        <v>92</v>
      </c>
      <c r="C3" s="103" t="s">
        <v>414</v>
      </c>
      <c r="D3" s="103">
        <v>56.1</v>
      </c>
    </row>
    <row r="4" spans="1:4" x14ac:dyDescent="0.3">
      <c r="A4" s="103" t="s">
        <v>62</v>
      </c>
      <c r="B4" s="103" t="s">
        <v>92</v>
      </c>
      <c r="C4" s="103" t="s">
        <v>415</v>
      </c>
      <c r="D4" s="103">
        <v>4.78</v>
      </c>
    </row>
    <row r="5" spans="1:4" x14ac:dyDescent="0.3">
      <c r="A5" s="103" t="s">
        <v>62</v>
      </c>
      <c r="B5" s="103" t="s">
        <v>96</v>
      </c>
      <c r="C5" s="103" t="s">
        <v>133</v>
      </c>
      <c r="D5" s="103">
        <v>12.49</v>
      </c>
    </row>
    <row r="6" spans="1:4" x14ac:dyDescent="0.3">
      <c r="A6" s="103" t="s">
        <v>62</v>
      </c>
      <c r="B6" s="103" t="s">
        <v>97</v>
      </c>
      <c r="C6" s="103" t="s">
        <v>416</v>
      </c>
      <c r="D6" s="103">
        <v>1.61</v>
      </c>
    </row>
    <row r="7" spans="1:4" x14ac:dyDescent="0.3">
      <c r="A7" s="103" t="s">
        <v>62</v>
      </c>
      <c r="B7" s="103" t="s">
        <v>98</v>
      </c>
      <c r="C7" s="103" t="s">
        <v>417</v>
      </c>
      <c r="D7" s="103">
        <v>16.8</v>
      </c>
    </row>
    <row r="8" spans="1:4" x14ac:dyDescent="0.3">
      <c r="A8" s="103" t="s">
        <v>62</v>
      </c>
      <c r="B8" s="103" t="s">
        <v>99</v>
      </c>
      <c r="C8" s="103" t="s">
        <v>146</v>
      </c>
      <c r="D8" s="103">
        <v>1.24</v>
      </c>
    </row>
    <row r="9" spans="1:4" x14ac:dyDescent="0.3">
      <c r="A9" s="103" t="s">
        <v>62</v>
      </c>
      <c r="B9" s="103" t="s">
        <v>100</v>
      </c>
      <c r="C9" s="103" t="s">
        <v>418</v>
      </c>
      <c r="D9" s="103">
        <v>2.36</v>
      </c>
    </row>
    <row r="10" spans="1:4" x14ac:dyDescent="0.3">
      <c r="A10" s="103" t="s">
        <v>62</v>
      </c>
      <c r="B10" s="103" t="s">
        <v>101</v>
      </c>
      <c r="C10" s="103" t="s">
        <v>419</v>
      </c>
      <c r="D10" s="103">
        <v>4.53</v>
      </c>
    </row>
    <row r="11" spans="1:4" x14ac:dyDescent="0.3">
      <c r="A11" s="103" t="s">
        <v>62</v>
      </c>
      <c r="B11" s="103" t="s">
        <v>101</v>
      </c>
      <c r="C11" s="103" t="s">
        <v>420</v>
      </c>
      <c r="D11" s="103">
        <v>1.1399999999999999</v>
      </c>
    </row>
    <row r="12" spans="1:4" x14ac:dyDescent="0.3">
      <c r="A12" s="103" t="s">
        <v>62</v>
      </c>
      <c r="B12" s="103" t="s">
        <v>101</v>
      </c>
      <c r="C12" s="103" t="s">
        <v>421</v>
      </c>
      <c r="D12" s="103">
        <v>3.15</v>
      </c>
    </row>
    <row r="13" spans="1:4" x14ac:dyDescent="0.3">
      <c r="A13" s="103" t="s">
        <v>62</v>
      </c>
      <c r="B13" s="103" t="s">
        <v>101</v>
      </c>
      <c r="C13" s="103" t="s">
        <v>422</v>
      </c>
      <c r="D13" s="103">
        <v>1.88</v>
      </c>
    </row>
    <row r="14" spans="1:4" x14ac:dyDescent="0.3">
      <c r="A14" s="103" t="s">
        <v>62</v>
      </c>
      <c r="B14" s="103" t="s">
        <v>103</v>
      </c>
      <c r="C14" s="103" t="s">
        <v>423</v>
      </c>
      <c r="D14" s="103">
        <v>61.02</v>
      </c>
    </row>
    <row r="15" spans="1:4" x14ac:dyDescent="0.3">
      <c r="A15" s="103" t="s">
        <v>62</v>
      </c>
      <c r="B15" s="103" t="s">
        <v>103</v>
      </c>
      <c r="C15" s="103" t="s">
        <v>424</v>
      </c>
      <c r="D15" s="103">
        <v>8.0299999999999994</v>
      </c>
    </row>
    <row r="16" spans="1:4" x14ac:dyDescent="0.3">
      <c r="A16" s="103" t="s">
        <v>62</v>
      </c>
      <c r="B16" s="103" t="s">
        <v>102</v>
      </c>
      <c r="C16" s="103" t="s">
        <v>425</v>
      </c>
      <c r="D16" s="103">
        <v>11.52</v>
      </c>
    </row>
    <row r="17" spans="1:4" x14ac:dyDescent="0.3">
      <c r="A17" s="103" t="s">
        <v>62</v>
      </c>
      <c r="B17" s="103" t="s">
        <v>38</v>
      </c>
      <c r="C17" s="103" t="s">
        <v>185</v>
      </c>
      <c r="D17" s="103">
        <v>75.34</v>
      </c>
    </row>
    <row r="18" spans="1:4" x14ac:dyDescent="0.3">
      <c r="A18" s="103" t="s">
        <v>62</v>
      </c>
      <c r="B18" s="103" t="s">
        <v>105</v>
      </c>
      <c r="C18" s="103" t="s">
        <v>105</v>
      </c>
      <c r="D18" s="103">
        <v>71.19</v>
      </c>
    </row>
    <row r="19" spans="1:4" x14ac:dyDescent="0.3">
      <c r="A19" s="103" t="s">
        <v>61</v>
      </c>
      <c r="B19" s="103" t="s">
        <v>92</v>
      </c>
      <c r="C19" s="103" t="s">
        <v>426</v>
      </c>
      <c r="D19" s="103">
        <v>38.33</v>
      </c>
    </row>
    <row r="20" spans="1:4" x14ac:dyDescent="0.3">
      <c r="A20" s="103" t="s">
        <v>61</v>
      </c>
      <c r="B20" s="103" t="s">
        <v>98</v>
      </c>
      <c r="C20" s="103" t="s">
        <v>212</v>
      </c>
      <c r="D20" s="103">
        <v>14.77</v>
      </c>
    </row>
    <row r="21" spans="1:4" x14ac:dyDescent="0.3">
      <c r="A21" s="103" t="s">
        <v>61</v>
      </c>
      <c r="B21" s="103" t="s">
        <v>101</v>
      </c>
      <c r="C21" s="103" t="s">
        <v>224</v>
      </c>
      <c r="D21" s="103">
        <v>0.74</v>
      </c>
    </row>
    <row r="22" spans="1:4" x14ac:dyDescent="0.3">
      <c r="A22" s="103" t="s">
        <v>61</v>
      </c>
      <c r="B22" s="103" t="s">
        <v>101</v>
      </c>
      <c r="C22" s="103" t="s">
        <v>230</v>
      </c>
      <c r="D22" s="103">
        <v>18.25</v>
      </c>
    </row>
    <row r="23" spans="1:4" x14ac:dyDescent="0.3">
      <c r="A23" s="103" t="s">
        <v>61</v>
      </c>
      <c r="B23" s="103" t="s">
        <v>101</v>
      </c>
      <c r="C23" s="103" t="s">
        <v>216</v>
      </c>
      <c r="D23" s="103">
        <v>7.38</v>
      </c>
    </row>
    <row r="24" spans="1:4" x14ac:dyDescent="0.3">
      <c r="A24" s="103" t="s">
        <v>61</v>
      </c>
      <c r="B24" s="103" t="s">
        <v>102</v>
      </c>
      <c r="C24" s="103" t="s">
        <v>427</v>
      </c>
      <c r="D24" s="103">
        <v>31.92</v>
      </c>
    </row>
    <row r="25" spans="1:4" x14ac:dyDescent="0.3">
      <c r="A25" s="103" t="s">
        <v>61</v>
      </c>
      <c r="B25" s="103" t="s">
        <v>103</v>
      </c>
      <c r="C25" s="103" t="s">
        <v>253</v>
      </c>
      <c r="D25" s="103">
        <v>39.67</v>
      </c>
    </row>
    <row r="26" spans="1:4" x14ac:dyDescent="0.3">
      <c r="A26" s="103" t="s">
        <v>61</v>
      </c>
      <c r="B26" s="103" t="s">
        <v>111</v>
      </c>
      <c r="C26" s="103" t="s">
        <v>257</v>
      </c>
      <c r="D26" s="103">
        <v>22.55</v>
      </c>
    </row>
    <row r="27" spans="1:4" x14ac:dyDescent="0.3">
      <c r="A27" s="103" t="s">
        <v>61</v>
      </c>
      <c r="B27" s="103" t="s">
        <v>38</v>
      </c>
      <c r="C27" s="103" t="s">
        <v>261</v>
      </c>
      <c r="D27" s="103">
        <v>17.73</v>
      </c>
    </row>
    <row r="28" spans="1:4" x14ac:dyDescent="0.3">
      <c r="A28" s="103" t="s">
        <v>61</v>
      </c>
      <c r="B28" s="103" t="s">
        <v>39</v>
      </c>
      <c r="C28" s="103" t="s">
        <v>112</v>
      </c>
      <c r="D28" s="103">
        <v>80.569999999999993</v>
      </c>
    </row>
    <row r="29" spans="1:4" x14ac:dyDescent="0.3">
      <c r="A29" s="103" t="s">
        <v>14</v>
      </c>
      <c r="B29" s="103" t="s">
        <v>44</v>
      </c>
      <c r="C29" s="103" t="s">
        <v>428</v>
      </c>
      <c r="D29" s="103">
        <v>19.36</v>
      </c>
    </row>
    <row r="30" spans="1:4" x14ac:dyDescent="0.3">
      <c r="A30" s="103" t="s">
        <v>14</v>
      </c>
      <c r="B30" s="103" t="s">
        <v>39</v>
      </c>
      <c r="C30" s="103" t="s">
        <v>429</v>
      </c>
      <c r="D30" s="103">
        <v>65.3</v>
      </c>
    </row>
    <row r="31" spans="1:4" x14ac:dyDescent="0.3">
      <c r="A31" s="103" t="s">
        <v>14</v>
      </c>
      <c r="B31" s="103" t="s">
        <v>265</v>
      </c>
      <c r="C31" s="103" t="s">
        <v>430</v>
      </c>
      <c r="D31" s="103">
        <v>476.28</v>
      </c>
    </row>
    <row r="32" spans="1:4" x14ac:dyDescent="0.3">
      <c r="A32" s="103" t="s">
        <v>14</v>
      </c>
      <c r="B32" s="103" t="s">
        <v>266</v>
      </c>
      <c r="C32" s="103" t="s">
        <v>431</v>
      </c>
      <c r="D32" s="103">
        <v>118.26</v>
      </c>
    </row>
    <row r="33" spans="1:4" x14ac:dyDescent="0.3">
      <c r="A33" s="103" t="s">
        <v>14</v>
      </c>
      <c r="B33" s="103" t="s">
        <v>267</v>
      </c>
      <c r="C33" s="103" t="s">
        <v>432</v>
      </c>
      <c r="D33" s="103">
        <v>70.41</v>
      </c>
    </row>
    <row r="34" spans="1:4" x14ac:dyDescent="0.3">
      <c r="A34" s="103" t="s">
        <v>14</v>
      </c>
      <c r="B34" s="103" t="s">
        <v>268</v>
      </c>
      <c r="C34" s="103" t="s">
        <v>433</v>
      </c>
      <c r="D34" s="103">
        <v>17.100000000000001</v>
      </c>
    </row>
    <row r="35" spans="1:4" x14ac:dyDescent="0.3">
      <c r="A35" s="103" t="s">
        <v>14</v>
      </c>
      <c r="B35" s="103" t="s">
        <v>269</v>
      </c>
      <c r="C35" s="103" t="s">
        <v>434</v>
      </c>
      <c r="D35" s="103">
        <v>101.03</v>
      </c>
    </row>
    <row r="36" spans="1:4" x14ac:dyDescent="0.3">
      <c r="A36" s="103" t="s">
        <v>14</v>
      </c>
      <c r="B36" s="103" t="s">
        <v>270</v>
      </c>
      <c r="C36" s="103" t="s">
        <v>435</v>
      </c>
      <c r="D36" s="103">
        <v>20.239999999999998</v>
      </c>
    </row>
    <row r="37" spans="1:4" x14ac:dyDescent="0.3">
      <c r="A37" s="103" t="s">
        <v>18</v>
      </c>
      <c r="B37" s="103" t="s">
        <v>51</v>
      </c>
      <c r="C37" s="103" t="s">
        <v>436</v>
      </c>
      <c r="D37" s="103">
        <v>17.57</v>
      </c>
    </row>
    <row r="38" spans="1:4" x14ac:dyDescent="0.3">
      <c r="A38" s="103" t="s">
        <v>18</v>
      </c>
      <c r="B38" s="103" t="s">
        <v>43</v>
      </c>
      <c r="C38" s="103" t="s">
        <v>437</v>
      </c>
      <c r="D38" s="103">
        <v>62.28</v>
      </c>
    </row>
    <row r="39" spans="1:4" x14ac:dyDescent="0.3">
      <c r="A39" s="103" t="s">
        <v>18</v>
      </c>
      <c r="B39" s="103" t="s">
        <v>285</v>
      </c>
      <c r="C39" s="103" t="s">
        <v>438</v>
      </c>
      <c r="D39" s="103">
        <v>6.9</v>
      </c>
    </row>
    <row r="40" spans="1:4" x14ac:dyDescent="0.3">
      <c r="A40" s="103" t="s">
        <v>18</v>
      </c>
      <c r="B40" s="103" t="s">
        <v>286</v>
      </c>
      <c r="C40" s="103" t="s">
        <v>439</v>
      </c>
      <c r="D40" s="103">
        <v>1.99</v>
      </c>
    </row>
    <row r="41" spans="1:4" x14ac:dyDescent="0.3">
      <c r="A41" s="103" t="s">
        <v>18</v>
      </c>
      <c r="B41" s="103" t="s">
        <v>287</v>
      </c>
      <c r="C41" s="103" t="s">
        <v>440</v>
      </c>
      <c r="D41" s="103">
        <v>0.31</v>
      </c>
    </row>
    <row r="42" spans="1:4" x14ac:dyDescent="0.3">
      <c r="A42" s="103" t="s">
        <v>18</v>
      </c>
      <c r="B42" s="103" t="s">
        <v>288</v>
      </c>
      <c r="C42" s="103" t="s">
        <v>441</v>
      </c>
      <c r="D42" s="103">
        <v>63.23</v>
      </c>
    </row>
    <row r="43" spans="1:4" x14ac:dyDescent="0.3">
      <c r="A43" s="103" t="s">
        <v>18</v>
      </c>
      <c r="B43" s="103" t="s">
        <v>289</v>
      </c>
      <c r="C43" s="103" t="s">
        <v>442</v>
      </c>
      <c r="D43" s="103">
        <v>22.99</v>
      </c>
    </row>
    <row r="44" spans="1:4" x14ac:dyDescent="0.3">
      <c r="A44" s="103" t="s">
        <v>18</v>
      </c>
      <c r="B44" s="103" t="s">
        <v>290</v>
      </c>
      <c r="C44" s="103" t="s">
        <v>443</v>
      </c>
      <c r="D44" s="103">
        <v>10.32</v>
      </c>
    </row>
    <row r="45" spans="1:4" x14ac:dyDescent="0.3">
      <c r="A45" s="103" t="s">
        <v>18</v>
      </c>
      <c r="B45" s="103" t="s">
        <v>291</v>
      </c>
      <c r="C45" s="103" t="s">
        <v>444</v>
      </c>
      <c r="D45" s="103">
        <v>4.99</v>
      </c>
    </row>
    <row r="46" spans="1:4" x14ac:dyDescent="0.3">
      <c r="A46" s="103" t="s">
        <v>18</v>
      </c>
      <c r="B46" s="103" t="s">
        <v>292</v>
      </c>
      <c r="C46" s="103" t="s">
        <v>445</v>
      </c>
      <c r="D46" s="103">
        <v>14.47</v>
      </c>
    </row>
    <row r="47" spans="1:4" x14ac:dyDescent="0.3">
      <c r="A47" s="103" t="s">
        <v>18</v>
      </c>
      <c r="B47" s="103" t="s">
        <v>293</v>
      </c>
      <c r="C47" s="103" t="s">
        <v>446</v>
      </c>
      <c r="D47" s="103">
        <v>86.91</v>
      </c>
    </row>
    <row r="48" spans="1:4" x14ac:dyDescent="0.3">
      <c r="A48" s="103" t="s">
        <v>18</v>
      </c>
      <c r="B48" s="103" t="s">
        <v>294</v>
      </c>
      <c r="C48" s="103" t="s">
        <v>447</v>
      </c>
      <c r="D48" s="103">
        <v>12.33</v>
      </c>
    </row>
    <row r="49" spans="1:42" x14ac:dyDescent="0.3">
      <c r="A49" s="103" t="s">
        <v>18</v>
      </c>
      <c r="B49" s="103" t="s">
        <v>295</v>
      </c>
      <c r="C49" s="103" t="s">
        <v>448</v>
      </c>
      <c r="D49" s="103">
        <v>0</v>
      </c>
    </row>
    <row r="50" spans="1:42" x14ac:dyDescent="0.3">
      <c r="A50" s="103" t="s">
        <v>18</v>
      </c>
      <c r="B50" s="103" t="s">
        <v>296</v>
      </c>
      <c r="C50" s="103" t="s">
        <v>449</v>
      </c>
      <c r="D50" s="103">
        <v>12.71</v>
      </c>
    </row>
    <row r="51" spans="1:42" x14ac:dyDescent="0.3">
      <c r="A51" s="103" t="s">
        <v>18</v>
      </c>
      <c r="B51" s="103" t="s">
        <v>39</v>
      </c>
      <c r="C51" s="103" t="s">
        <v>450</v>
      </c>
      <c r="D51" s="103">
        <v>98.66</v>
      </c>
    </row>
    <row r="52" spans="1:42" x14ac:dyDescent="0.3">
      <c r="A52" s="103"/>
      <c r="B52" s="103"/>
      <c r="C52" s="103" t="s">
        <v>53</v>
      </c>
      <c r="D52" s="104">
        <v>1908.68</v>
      </c>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row>
    <row r="53" spans="1:42" x14ac:dyDescent="0.3">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80EA9-834D-4A41-8EC0-2A0F42433064}">
  <sheetPr codeName="Sheet3">
    <tabColor theme="4"/>
  </sheetPr>
  <dimension ref="B5:E50"/>
  <sheetViews>
    <sheetView workbookViewId="0">
      <selection activeCell="B6" sqref="B6"/>
    </sheetView>
  </sheetViews>
  <sheetFormatPr defaultColWidth="9" defaultRowHeight="10" x14ac:dyDescent="0.2"/>
  <cols>
    <col min="1" max="1" width="9" style="46"/>
    <col min="2" max="2" width="34" style="46" customWidth="1"/>
    <col min="3" max="3" width="18.9140625" style="46" customWidth="1"/>
    <col min="4" max="4" width="9" style="46"/>
    <col min="5" max="5" width="20.4140625" style="46" customWidth="1"/>
    <col min="6" max="6" width="18.9140625" style="46" customWidth="1"/>
    <col min="7" max="7" width="10.5" style="46" customWidth="1"/>
    <col min="8" max="16384" width="9" style="46"/>
  </cols>
  <sheetData>
    <row r="5" spans="2:4" ht="14" x14ac:dyDescent="0.3">
      <c r="D5" s="65">
        <v>2018</v>
      </c>
    </row>
    <row r="6" spans="2:4" ht="15" thickBot="1" x14ac:dyDescent="0.4">
      <c r="B6" s="49" t="s">
        <v>35</v>
      </c>
      <c r="C6" s="52"/>
      <c r="D6" s="141" t="s">
        <v>36</v>
      </c>
    </row>
    <row r="7" spans="2:4" ht="15" thickTop="1" x14ac:dyDescent="0.35">
      <c r="B7" s="48" t="s">
        <v>9</v>
      </c>
      <c r="C7" s="48" t="s">
        <v>37</v>
      </c>
      <c r="D7" s="47">
        <f>SUM('LEAP Emissions'!C2,'LEAP Emissions'!C5,'LEAP Emissions'!C27,'LEAP Emissions'!C22,'LEAP Emissions'!C25)</f>
        <v>4.2699999999999996</v>
      </c>
    </row>
    <row r="8" spans="2:4" ht="14.5" x14ac:dyDescent="0.35">
      <c r="B8" s="48"/>
      <c r="C8" s="48" t="s">
        <v>38</v>
      </c>
      <c r="D8" s="47">
        <f>SUM('LEAP Emissions'!C6,'LEAP Emissions'!C28)</f>
        <v>1.8699999999999999</v>
      </c>
    </row>
    <row r="9" spans="2:4" ht="14.5" x14ac:dyDescent="0.35">
      <c r="B9" s="48"/>
      <c r="C9" s="48" t="s">
        <v>39</v>
      </c>
      <c r="D9" s="47">
        <f>SUM('LEAP Emissions'!C2:C6,'LEAP Emissions'!C22:C28)-D8-D7</f>
        <v>4.58</v>
      </c>
    </row>
    <row r="10" spans="2:4" ht="14.5" x14ac:dyDescent="0.35">
      <c r="B10" s="55" t="s">
        <v>18</v>
      </c>
      <c r="C10" s="55" t="s">
        <v>40</v>
      </c>
      <c r="D10" s="56">
        <f>SUM('LEAP Emissions'!C7:C21)-D13</f>
        <v>9.8200000000000021</v>
      </c>
    </row>
    <row r="11" spans="2:4" ht="14.5" x14ac:dyDescent="0.35">
      <c r="B11" s="53" t="s">
        <v>14</v>
      </c>
      <c r="C11" s="53" t="s">
        <v>41</v>
      </c>
      <c r="D11" s="54">
        <f>'LEAP Emissions'!C32+'LEAP Emissions'!C33+'LEAP Emissions'!C34</f>
        <v>42.32</v>
      </c>
    </row>
    <row r="12" spans="2:4" ht="14.5" x14ac:dyDescent="0.35">
      <c r="C12" s="48" t="s">
        <v>42</v>
      </c>
      <c r="D12" s="47">
        <f>'LEAP Emissions'!C35+'LEAP Emissions'!C31+'LEAP Emissions'!C30</f>
        <v>9.5</v>
      </c>
    </row>
    <row r="13" spans="2:4" ht="14.5" x14ac:dyDescent="0.35">
      <c r="C13" s="48" t="s">
        <v>43</v>
      </c>
      <c r="D13" s="47">
        <f>'LEAP Emissions'!C11</f>
        <v>1.2</v>
      </c>
    </row>
    <row r="14" spans="2:4" ht="14.5" x14ac:dyDescent="0.35">
      <c r="C14" s="48" t="s">
        <v>44</v>
      </c>
      <c r="D14" s="47">
        <f>'LEAP Emissions'!C29</f>
        <v>1.33</v>
      </c>
    </row>
    <row r="15" spans="2:4" ht="14.5" x14ac:dyDescent="0.35">
      <c r="B15" s="57"/>
      <c r="C15" s="58" t="s">
        <v>39</v>
      </c>
      <c r="D15" s="59">
        <f>'LEAP Emissions'!C36</f>
        <v>4.21</v>
      </c>
    </row>
    <row r="16" spans="2:4" ht="14.5" x14ac:dyDescent="0.35">
      <c r="B16" s="53" t="s">
        <v>45</v>
      </c>
      <c r="C16" s="53" t="s">
        <v>46</v>
      </c>
      <c r="D16" s="54">
        <v>47.556281837109125</v>
      </c>
    </row>
    <row r="17" spans="2:5" ht="14.5" x14ac:dyDescent="0.35">
      <c r="B17" s="57"/>
      <c r="C17" s="58" t="s">
        <v>47</v>
      </c>
      <c r="D17" s="59">
        <v>4.7617458549484777</v>
      </c>
    </row>
    <row r="18" spans="2:5" ht="14.5" x14ac:dyDescent="0.35">
      <c r="B18" s="48" t="s">
        <v>48</v>
      </c>
      <c r="C18" s="48" t="s">
        <v>49</v>
      </c>
      <c r="D18" s="47">
        <f>'LEAP Emissions'!C40</f>
        <v>1.37</v>
      </c>
    </row>
    <row r="19" spans="2:5" ht="14.5" x14ac:dyDescent="0.35">
      <c r="B19" s="48"/>
      <c r="C19" s="48" t="s">
        <v>50</v>
      </c>
      <c r="D19" s="47">
        <f>'LEAP Emissions'!C39</f>
        <v>7.73</v>
      </c>
    </row>
    <row r="20" spans="2:5" ht="14.5" x14ac:dyDescent="0.35">
      <c r="B20" s="48"/>
      <c r="C20" s="48" t="s">
        <v>51</v>
      </c>
      <c r="D20" s="47">
        <f>'LEAP Emissions'!C37</f>
        <v>10.52</v>
      </c>
    </row>
    <row r="21" spans="2:5" ht="14.5" x14ac:dyDescent="0.35">
      <c r="C21" s="48" t="s">
        <v>52</v>
      </c>
      <c r="D21" s="47">
        <f>'LEAP Emissions'!C42+'LEAP Emissions'!C43</f>
        <v>8.93</v>
      </c>
      <c r="E21" s="156"/>
    </row>
    <row r="22" spans="2:5" ht="15" thickBot="1" x14ac:dyDescent="0.4">
      <c r="B22" s="50" t="s">
        <v>53</v>
      </c>
      <c r="C22" s="52"/>
      <c r="D22" s="51">
        <f>SUM(D7:D21)</f>
        <v>159.9680276920576</v>
      </c>
    </row>
    <row r="23" spans="2:5" ht="14.5" thickTop="1" x14ac:dyDescent="0.3">
      <c r="B23" s="71"/>
      <c r="C23" s="71"/>
      <c r="D23" s="71"/>
    </row>
    <row r="24" spans="2:5" ht="14" x14ac:dyDescent="0.3">
      <c r="B24" s="71"/>
      <c r="C24" s="71"/>
      <c r="D24" s="71"/>
    </row>
    <row r="25" spans="2:5" ht="14" x14ac:dyDescent="0.3">
      <c r="B25" s="71"/>
      <c r="C25" s="71"/>
      <c r="D25" s="71"/>
    </row>
    <row r="39" spans="2:4" ht="11" thickBot="1" x14ac:dyDescent="0.3">
      <c r="B39" s="142" t="s">
        <v>54</v>
      </c>
      <c r="C39" s="143" t="s">
        <v>55</v>
      </c>
      <c r="D39" s="142" t="s">
        <v>56</v>
      </c>
    </row>
    <row r="40" spans="2:4" ht="10.5" thickTop="1" x14ac:dyDescent="0.2">
      <c r="B40" s="46" t="s">
        <v>57</v>
      </c>
      <c r="C40" s="72">
        <f>SUMIFS('LEAP Emissions'!$C:$C,'LEAP Emissions'!$A:$A,$B40)</f>
        <v>8.93</v>
      </c>
      <c r="D40" s="72">
        <v>8.9435188780813561</v>
      </c>
    </row>
    <row r="41" spans="2:4" x14ac:dyDescent="0.2">
      <c r="B41" s="46" t="s">
        <v>58</v>
      </c>
      <c r="C41" s="72">
        <f>SUMIFS('LEAP Emissions'!$C:$C,'LEAP Emissions'!$A:$A,$B41)</f>
        <v>1.37</v>
      </c>
      <c r="D41" s="72">
        <v>1.3682709586363622</v>
      </c>
    </row>
    <row r="42" spans="2:4" x14ac:dyDescent="0.2">
      <c r="B42" s="46" t="s">
        <v>59</v>
      </c>
      <c r="C42" s="72">
        <f>SUMIFS('LEAP Emissions'!$C:$C,'LEAP Emissions'!$A:$A,$B42)</f>
        <v>7.73</v>
      </c>
      <c r="D42" s="72">
        <v>7.7321846775419134</v>
      </c>
    </row>
    <row r="43" spans="2:4" x14ac:dyDescent="0.2">
      <c r="B43" s="46" t="s">
        <v>51</v>
      </c>
      <c r="C43" s="72">
        <f>SUMIFS('LEAP Emissions'!$C:$C,'LEAP Emissions'!$A:$A,$B43)</f>
        <v>10.52</v>
      </c>
      <c r="D43" s="72">
        <v>10.521233899628484</v>
      </c>
    </row>
    <row r="44" spans="2:4" x14ac:dyDescent="0.2">
      <c r="B44" s="46" t="s">
        <v>14</v>
      </c>
      <c r="C44" s="72">
        <f>SUMIFS('LEAP Emissions'!$C:$C,'LEAP Emissions'!$A:$A,$B44)</f>
        <v>57.36</v>
      </c>
      <c r="D44" s="72">
        <v>57.314781221465104</v>
      </c>
    </row>
    <row r="45" spans="2:4" x14ac:dyDescent="0.2">
      <c r="B45" s="46" t="s">
        <v>60</v>
      </c>
      <c r="C45" s="72">
        <f>SUMIFS('LEAP Emissions'!$C:$C,'LEAP Emissions'!$A:$A,$B45)</f>
        <v>11.020000000000001</v>
      </c>
      <c r="D45" s="72">
        <v>10.425622570857184</v>
      </c>
    </row>
    <row r="46" spans="2:4" x14ac:dyDescent="0.2">
      <c r="B46" s="46" t="s">
        <v>61</v>
      </c>
      <c r="C46" s="72">
        <f>SUMIFS('LEAP Emissions'!$C:$C,'LEAP Emissions'!$A:$A,$B46)</f>
        <v>5.2099999999999991</v>
      </c>
      <c r="D46" s="72">
        <v>5.2233756254165105</v>
      </c>
    </row>
    <row r="47" spans="2:4" x14ac:dyDescent="0.2">
      <c r="B47" s="46" t="s">
        <v>62</v>
      </c>
      <c r="C47" s="72">
        <f>SUMIFS('LEAP Emissions'!$C:$C,'LEAP Emissions'!$A:$A,$B47)</f>
        <v>5.5099999999999989</v>
      </c>
      <c r="D47" s="72">
        <v>5.6354581988916594</v>
      </c>
    </row>
    <row r="48" spans="2:4" x14ac:dyDescent="0.2">
      <c r="B48" s="46" t="s">
        <v>20</v>
      </c>
      <c r="C48" s="72">
        <f>SUM(D16:D17)</f>
        <v>52.318027692057605</v>
      </c>
      <c r="D48" s="72">
        <v>52.318027692057605</v>
      </c>
    </row>
    <row r="49" spans="2:4" x14ac:dyDescent="0.2">
      <c r="B49" s="57" t="s">
        <v>63</v>
      </c>
      <c r="C49" s="144">
        <f>SUMIFS('LEAP Emissions'!$C:$C,'LEAP Emissions'!$A:$A,$B49)</f>
        <v>-42.13</v>
      </c>
      <c r="D49" s="144">
        <v>-42.130071798142176</v>
      </c>
    </row>
    <row r="50" spans="2:4" x14ac:dyDescent="0.2">
      <c r="B50" s="46" t="s">
        <v>64</v>
      </c>
      <c r="C50" s="72">
        <f>SUM(C40:C49)</f>
        <v>117.83802769205761</v>
      </c>
      <c r="D50" s="72">
        <v>117.35240192443399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DFDBB-C373-4109-B55E-F4337B8D13AC}">
  <sheetPr>
    <tabColor theme="4"/>
  </sheetPr>
  <dimension ref="A1:D8"/>
  <sheetViews>
    <sheetView workbookViewId="0">
      <selection activeCell="A5" sqref="A5"/>
    </sheetView>
  </sheetViews>
  <sheetFormatPr defaultColWidth="9" defaultRowHeight="14" x14ac:dyDescent="0.3"/>
  <cols>
    <col min="1" max="1" width="20.4140625" style="71" customWidth="1"/>
    <col min="2" max="2" width="32.58203125" style="71" customWidth="1"/>
    <col min="3" max="3" width="85.58203125" style="71" customWidth="1"/>
    <col min="4" max="4" width="74.5" style="71" customWidth="1"/>
    <col min="5" max="16384" width="9" style="71"/>
  </cols>
  <sheetData>
    <row r="1" spans="1:4" x14ac:dyDescent="0.3">
      <c r="A1" s="110" t="s">
        <v>1</v>
      </c>
      <c r="B1" s="110" t="s">
        <v>65</v>
      </c>
      <c r="C1" s="110" t="s">
        <v>66</v>
      </c>
      <c r="D1" s="110" t="s">
        <v>67</v>
      </c>
    </row>
    <row r="2" spans="1:4" x14ac:dyDescent="0.3">
      <c r="A2" s="87" t="s">
        <v>62</v>
      </c>
      <c r="B2" s="87" t="s">
        <v>68</v>
      </c>
      <c r="C2" s="148" t="s">
        <v>69</v>
      </c>
      <c r="D2" s="87" t="s">
        <v>70</v>
      </c>
    </row>
    <row r="3" spans="1:4" x14ac:dyDescent="0.3">
      <c r="A3" s="140" t="s">
        <v>61</v>
      </c>
      <c r="B3" s="140" t="s">
        <v>71</v>
      </c>
      <c r="C3" s="140" t="s">
        <v>72</v>
      </c>
      <c r="D3" s="87" t="s">
        <v>70</v>
      </c>
    </row>
    <row r="4" spans="1:4" s="87" customFormat="1" x14ac:dyDescent="0.3">
      <c r="A4" s="87" t="s">
        <v>14</v>
      </c>
      <c r="B4" s="87" t="s">
        <v>73</v>
      </c>
      <c r="C4" s="87" t="s">
        <v>74</v>
      </c>
      <c r="D4" s="87" t="s">
        <v>75</v>
      </c>
    </row>
    <row r="5" spans="1:4" x14ac:dyDescent="0.3">
      <c r="A5" s="71" t="s">
        <v>60</v>
      </c>
      <c r="B5" s="71" t="s">
        <v>76</v>
      </c>
      <c r="C5" s="71" t="s">
        <v>77</v>
      </c>
      <c r="D5" s="71" t="s">
        <v>70</v>
      </c>
    </row>
    <row r="6" spans="1:4" x14ac:dyDescent="0.3">
      <c r="A6" s="140" t="s">
        <v>78</v>
      </c>
      <c r="B6" s="140" t="s">
        <v>79</v>
      </c>
      <c r="C6" s="149" t="s">
        <v>80</v>
      </c>
      <c r="D6" s="140" t="s">
        <v>81</v>
      </c>
    </row>
    <row r="7" spans="1:4" x14ac:dyDescent="0.3">
      <c r="A7" s="140" t="s">
        <v>82</v>
      </c>
      <c r="B7" s="140" t="s">
        <v>83</v>
      </c>
      <c r="C7" s="140" t="s">
        <v>84</v>
      </c>
      <c r="D7" s="140" t="s">
        <v>56</v>
      </c>
    </row>
    <row r="8" spans="1:4" x14ac:dyDescent="0.3">
      <c r="A8" s="140" t="s">
        <v>45</v>
      </c>
      <c r="B8" s="140" t="s">
        <v>85</v>
      </c>
      <c r="C8" s="197" t="s">
        <v>86</v>
      </c>
      <c r="D8" s="197"/>
    </row>
  </sheetData>
  <mergeCells count="1">
    <mergeCell ref="C8:D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5" tint="0.59999389629810485"/>
  </sheetPr>
  <dimension ref="B1:G27"/>
  <sheetViews>
    <sheetView workbookViewId="0">
      <selection activeCell="B27" sqref="B27"/>
    </sheetView>
  </sheetViews>
  <sheetFormatPr defaultRowHeight="14" x14ac:dyDescent="0.3"/>
  <cols>
    <col min="1" max="1" width="3.5" customWidth="1"/>
    <col min="2" max="2" width="11.5" customWidth="1"/>
    <col min="3" max="3" width="29.9140625" customWidth="1"/>
    <col min="4" max="4" width="18.5" customWidth="1"/>
    <col min="5" max="5" width="22.9140625" customWidth="1"/>
    <col min="6" max="6" width="18.5" customWidth="1"/>
    <col min="7" max="7" width="121.9140625" customWidth="1"/>
  </cols>
  <sheetData>
    <row r="1" spans="2:7" ht="14.5" thickBot="1" x14ac:dyDescent="0.35"/>
    <row r="2" spans="2:7" ht="31.5" customHeight="1" x14ac:dyDescent="0.3">
      <c r="B2" s="18" t="s">
        <v>1</v>
      </c>
      <c r="C2" s="19" t="s">
        <v>87</v>
      </c>
      <c r="D2" s="19" t="s">
        <v>88</v>
      </c>
      <c r="E2" s="20" t="s">
        <v>89</v>
      </c>
      <c r="F2" s="20" t="s">
        <v>90</v>
      </c>
      <c r="G2" s="21" t="s">
        <v>91</v>
      </c>
    </row>
    <row r="3" spans="2:7" x14ac:dyDescent="0.3">
      <c r="B3" s="74" t="s">
        <v>62</v>
      </c>
      <c r="C3" t="s">
        <v>92</v>
      </c>
      <c r="D3" s="5" t="s">
        <v>93</v>
      </c>
      <c r="E3" s="40">
        <f>SUMIFS('LEAP Energy Demand'!$D:$D,'LEAP Energy Demand'!$B:$B,$C3,'LEAP Energy Demand'!$A:$A,$B3)</f>
        <v>60.88</v>
      </c>
      <c r="F3" s="15">
        <f t="shared" ref="F3:F24" si="0">E3/$E$25</f>
        <v>0.12221218508481381</v>
      </c>
      <c r="G3" s="1"/>
    </row>
    <row r="4" spans="2:7" x14ac:dyDescent="0.3">
      <c r="B4" s="74" t="s">
        <v>62</v>
      </c>
      <c r="C4" t="s">
        <v>94</v>
      </c>
      <c r="D4" s="5" t="s">
        <v>93</v>
      </c>
      <c r="E4" s="41">
        <f>SUMIFS('LEAP Energy Demand'!$D:$D,'LEAP Energy Demand'!$B:$B,$C4,'LEAP Energy Demand'!$A:$A,$B4)</f>
        <v>0</v>
      </c>
      <c r="F4" s="17">
        <f t="shared" si="0"/>
        <v>0</v>
      </c>
      <c r="G4" s="1" t="s">
        <v>95</v>
      </c>
    </row>
    <row r="5" spans="2:7" x14ac:dyDescent="0.3">
      <c r="B5" s="74" t="s">
        <v>62</v>
      </c>
      <c r="C5" t="s">
        <v>96</v>
      </c>
      <c r="D5" s="5" t="s">
        <v>93</v>
      </c>
      <c r="E5" s="40">
        <f>SUMIFS('LEAP Energy Demand'!$D:$D,'LEAP Energy Demand'!$B:$B,$C5,'LEAP Energy Demand'!$A:$A,$B5)</f>
        <v>12.49</v>
      </c>
      <c r="F5" s="15">
        <f t="shared" si="0"/>
        <v>2.507276924621098E-2</v>
      </c>
      <c r="G5" s="1"/>
    </row>
    <row r="6" spans="2:7" x14ac:dyDescent="0.3">
      <c r="B6" s="74" t="s">
        <v>62</v>
      </c>
      <c r="C6" t="s">
        <v>97</v>
      </c>
      <c r="D6" s="5" t="s">
        <v>93</v>
      </c>
      <c r="E6" s="40">
        <f>SUMIFS('LEAP Energy Demand'!$D:$D,'LEAP Energy Demand'!$B:$B,$C6,'LEAP Energy Demand'!$A:$A,$B6)</f>
        <v>1.61</v>
      </c>
      <c r="F6" s="15">
        <f t="shared" si="0"/>
        <v>3.231958245508381E-3</v>
      </c>
      <c r="G6" s="1"/>
    </row>
    <row r="7" spans="2:7" x14ac:dyDescent="0.3">
      <c r="B7" s="74" t="s">
        <v>62</v>
      </c>
      <c r="C7" t="s">
        <v>98</v>
      </c>
      <c r="D7" s="5" t="s">
        <v>93</v>
      </c>
      <c r="E7" s="40">
        <f>SUMIFS('LEAP Energy Demand'!$D:$D,'LEAP Energy Demand'!$B:$B,$C7,'LEAP Energy Demand'!$A:$A,$B7)</f>
        <v>16.8</v>
      </c>
      <c r="F7" s="15">
        <f t="shared" si="0"/>
        <v>3.3724781692261369E-2</v>
      </c>
      <c r="G7" s="1"/>
    </row>
    <row r="8" spans="2:7" x14ac:dyDescent="0.3">
      <c r="B8" s="74" t="s">
        <v>62</v>
      </c>
      <c r="C8" t="s">
        <v>99</v>
      </c>
      <c r="D8" s="5" t="s">
        <v>93</v>
      </c>
      <c r="E8" s="40">
        <f>SUMIFS('LEAP Energy Demand'!$D:$D,'LEAP Energy Demand'!$B:$B,$C8,'LEAP Energy Demand'!$A:$A,$B8)</f>
        <v>1.24</v>
      </c>
      <c r="F8" s="15">
        <f t="shared" si="0"/>
        <v>2.489210077285958E-3</v>
      </c>
      <c r="G8" s="1"/>
    </row>
    <row r="9" spans="2:7" x14ac:dyDescent="0.3">
      <c r="B9" s="74" t="s">
        <v>62</v>
      </c>
      <c r="C9" t="s">
        <v>100</v>
      </c>
      <c r="D9" s="5" t="s">
        <v>93</v>
      </c>
      <c r="E9" s="40">
        <f>SUMIFS('LEAP Energy Demand'!$D:$D,'LEAP Energy Demand'!$B:$B,$C9,'LEAP Energy Demand'!$A:$A,$B9)</f>
        <v>2.36</v>
      </c>
      <c r="F9" s="15">
        <f t="shared" si="0"/>
        <v>4.7375288567700485E-3</v>
      </c>
      <c r="G9" s="1"/>
    </row>
    <row r="10" spans="2:7" x14ac:dyDescent="0.3">
      <c r="B10" s="74" t="s">
        <v>62</v>
      </c>
      <c r="C10" t="s">
        <v>101</v>
      </c>
      <c r="D10" s="5" t="s">
        <v>93</v>
      </c>
      <c r="E10" s="40">
        <f>SUMIFS('LEAP Energy Demand'!$D:$D,'LEAP Energy Demand'!$B:$B,$C10,'LEAP Energy Demand'!$A:$A,$B10)</f>
        <v>10.7</v>
      </c>
      <c r="F10" s="15">
        <f t="shared" si="0"/>
        <v>2.1479474053999796E-2</v>
      </c>
      <c r="G10" s="1"/>
    </row>
    <row r="11" spans="2:7" x14ac:dyDescent="0.3">
      <c r="B11" s="74" t="s">
        <v>62</v>
      </c>
      <c r="C11" t="s">
        <v>102</v>
      </c>
      <c r="D11" s="5" t="s">
        <v>93</v>
      </c>
      <c r="E11" s="40">
        <f>SUMIFS('LEAP Energy Demand'!$D:$D,'LEAP Energy Demand'!$B:$B,$C11,'LEAP Energy Demand'!$A:$A,$B11)</f>
        <v>11.52</v>
      </c>
      <c r="F11" s="15">
        <f t="shared" si="0"/>
        <v>2.3125564588979221E-2</v>
      </c>
      <c r="G11" s="1"/>
    </row>
    <row r="12" spans="2:7" x14ac:dyDescent="0.3">
      <c r="B12" s="74" t="s">
        <v>62</v>
      </c>
      <c r="C12" t="s">
        <v>103</v>
      </c>
      <c r="D12" s="5" t="s">
        <v>93</v>
      </c>
      <c r="E12" s="40">
        <f>SUMIFS('LEAP Energy Demand'!$D:$D,'LEAP Energy Demand'!$B:$B,$C12,'LEAP Energy Demand'!$A:$A,$B12)</f>
        <v>69.05</v>
      </c>
      <c r="F12" s="15">
        <f t="shared" si="0"/>
        <v>0.13861286761015756</v>
      </c>
      <c r="G12" s="1"/>
    </row>
    <row r="13" spans="2:7" x14ac:dyDescent="0.3">
      <c r="B13" s="74" t="s">
        <v>62</v>
      </c>
      <c r="C13" t="s">
        <v>104</v>
      </c>
      <c r="D13" s="5" t="s">
        <v>93</v>
      </c>
      <c r="E13" s="40">
        <f>SUMIFS('LEAP Energy Demand'!$D:$D,'LEAP Energy Demand'!$B:$B,$C13,'LEAP Energy Demand'!$A:$A,$B13)</f>
        <v>75.34</v>
      </c>
      <c r="F13" s="15">
        <f t="shared" si="0"/>
        <v>0.15123958646993876</v>
      </c>
      <c r="G13" s="1"/>
    </row>
    <row r="14" spans="2:7" x14ac:dyDescent="0.3">
      <c r="B14" s="74" t="s">
        <v>62</v>
      </c>
      <c r="C14" t="s">
        <v>105</v>
      </c>
      <c r="D14" t="s">
        <v>106</v>
      </c>
      <c r="E14" s="40">
        <f>SUMIFS('LEAP Energy Demand'!$D:$D,'LEAP Energy Demand'!$B:$B,$C14,'LEAP Energy Demand'!$A:$A,$B14)</f>
        <v>71.19</v>
      </c>
      <c r="F14" s="15">
        <f t="shared" si="0"/>
        <v>0.14290876242095754</v>
      </c>
      <c r="G14" s="1" t="s">
        <v>107</v>
      </c>
    </row>
    <row r="15" spans="2:7" x14ac:dyDescent="0.3">
      <c r="B15" s="74" t="s">
        <v>61</v>
      </c>
      <c r="C15" t="s">
        <v>92</v>
      </c>
      <c r="D15" s="5" t="s">
        <v>93</v>
      </c>
      <c r="E15" s="40">
        <f>SUMIFS('LEAP Energy Demand'!$D:$D,'LEAP Energy Demand'!$B:$B,$C15,'LEAP Energy Demand'!$A:$A,$B15)</f>
        <v>38.33</v>
      </c>
      <c r="F15" s="15">
        <f t="shared" si="0"/>
        <v>7.6944695372879651E-2</v>
      </c>
      <c r="G15" s="1"/>
    </row>
    <row r="16" spans="2:7" x14ac:dyDescent="0.3">
      <c r="B16" s="74" t="s">
        <v>61</v>
      </c>
      <c r="C16" t="s">
        <v>98</v>
      </c>
      <c r="D16" s="5" t="s">
        <v>93</v>
      </c>
      <c r="E16" s="40">
        <f>SUMIFS('LEAP Energy Demand'!$D:$D,'LEAP Energy Demand'!$B:$B,$C16,'LEAP Energy Demand'!$A:$A,$B16)</f>
        <v>14.77</v>
      </c>
      <c r="F16" s="15">
        <f t="shared" si="0"/>
        <v>2.9649703904446448E-2</v>
      </c>
      <c r="G16" s="1"/>
    </row>
    <row r="17" spans="2:7" x14ac:dyDescent="0.3">
      <c r="B17" s="74" t="s">
        <v>61</v>
      </c>
      <c r="C17" t="s">
        <v>108</v>
      </c>
      <c r="D17" s="5" t="s">
        <v>93</v>
      </c>
      <c r="E17" s="40">
        <f>SUMIFS('LEAP Energy Demand'!$D:$D,'LEAP Energy Demand'!$B:$B,$C17,'LEAP Energy Demand'!$A:$A,$B17)</f>
        <v>0</v>
      </c>
      <c r="F17" s="15">
        <f t="shared" si="0"/>
        <v>0</v>
      </c>
      <c r="G17" s="1"/>
    </row>
    <row r="18" spans="2:7" x14ac:dyDescent="0.3">
      <c r="B18" s="74" t="s">
        <v>61</v>
      </c>
      <c r="C18" t="s">
        <v>109</v>
      </c>
      <c r="D18" s="5" t="s">
        <v>93</v>
      </c>
      <c r="E18" s="40">
        <f>SUMIFS('LEAP Energy Demand'!$D:$D,'LEAP Energy Demand'!$B:$B,$C18,'LEAP Energy Demand'!$A:$A,$B18)</f>
        <v>0</v>
      </c>
      <c r="F18" s="15">
        <f t="shared" si="0"/>
        <v>0</v>
      </c>
      <c r="G18" s="1"/>
    </row>
    <row r="19" spans="2:7" x14ac:dyDescent="0.3">
      <c r="B19" s="74" t="s">
        <v>61</v>
      </c>
      <c r="C19" t="s">
        <v>110</v>
      </c>
      <c r="D19" s="5" t="s">
        <v>93</v>
      </c>
      <c r="E19" s="40">
        <f>SUMIFS('LEAP Energy Demand'!$D:$D,'LEAP Energy Demand'!$B:$B,$C19,'LEAP Energy Demand'!$A:$A,$B19)</f>
        <v>0</v>
      </c>
      <c r="F19" s="15">
        <f t="shared" si="0"/>
        <v>0</v>
      </c>
      <c r="G19" s="1"/>
    </row>
    <row r="20" spans="2:7" x14ac:dyDescent="0.3">
      <c r="B20" s="74" t="s">
        <v>61</v>
      </c>
      <c r="C20" t="s">
        <v>102</v>
      </c>
      <c r="D20" s="5" t="s">
        <v>93</v>
      </c>
      <c r="E20" s="40">
        <f>SUMIFS('LEAP Energy Demand'!$D:$D,'LEAP Energy Demand'!$B:$B,$C20,'LEAP Energy Demand'!$A:$A,$B20)</f>
        <v>31.92</v>
      </c>
      <c r="F20" s="15">
        <f t="shared" si="0"/>
        <v>6.4077085215296592E-2</v>
      </c>
      <c r="G20" s="1"/>
    </row>
    <row r="21" spans="2:7" x14ac:dyDescent="0.3">
      <c r="B21" s="74" t="s">
        <v>61</v>
      </c>
      <c r="C21" t="s">
        <v>103</v>
      </c>
      <c r="D21" s="5" t="s">
        <v>93</v>
      </c>
      <c r="E21" s="40">
        <f>SUMIFS('LEAP Energy Demand'!$D:$D,'LEAP Energy Demand'!$B:$B,$C21,'LEAP Energy Demand'!$A:$A,$B21)</f>
        <v>39.67</v>
      </c>
      <c r="F21" s="15">
        <f t="shared" si="0"/>
        <v>7.9634648198333838E-2</v>
      </c>
      <c r="G21" s="1"/>
    </row>
    <row r="22" spans="2:7" x14ac:dyDescent="0.3">
      <c r="B22" s="74" t="s">
        <v>61</v>
      </c>
      <c r="C22" t="s">
        <v>111</v>
      </c>
      <c r="D22" s="5" t="s">
        <v>93</v>
      </c>
      <c r="E22" s="40">
        <f>SUMIFS('LEAP Energy Demand'!$D:$D,'LEAP Energy Demand'!$B:$B,$C22,'LEAP Energy Demand'!$A:$A,$B22)</f>
        <v>22.55</v>
      </c>
      <c r="F22" s="15">
        <f t="shared" si="0"/>
        <v>4.5267489711934152E-2</v>
      </c>
      <c r="G22" s="1"/>
    </row>
    <row r="23" spans="2:7" x14ac:dyDescent="0.3">
      <c r="B23" s="74" t="s">
        <v>61</v>
      </c>
      <c r="C23" t="s">
        <v>38</v>
      </c>
      <c r="D23" s="5" t="s">
        <v>93</v>
      </c>
      <c r="E23" s="40">
        <f>SUMIFS('LEAP Energy Demand'!$D:$D,'LEAP Energy Demand'!$B:$B,$C23,'LEAP Energy Demand'!$A:$A,$B23)</f>
        <v>17.73</v>
      </c>
      <c r="F23" s="15">
        <f t="shared" si="0"/>
        <v>3.5591689250225836E-2</v>
      </c>
      <c r="G23" s="1"/>
    </row>
    <row r="24" spans="2:7" ht="14.5" thickBot="1" x14ac:dyDescent="0.35">
      <c r="B24" s="75" t="s">
        <v>61</v>
      </c>
      <c r="C24" s="2" t="s">
        <v>112</v>
      </c>
      <c r="D24" s="2" t="s">
        <v>106</v>
      </c>
      <c r="E24" s="42">
        <f>SUMIFS('LEAP Energy Demand'!$D:$D,'LEAP Energy Demand'!$B:$B,$C24,'LEAP Energy Demand'!$A:$A,$B24)</f>
        <v>0</v>
      </c>
      <c r="F24" s="16">
        <f t="shared" si="0"/>
        <v>0</v>
      </c>
      <c r="G24" s="3" t="s">
        <v>113</v>
      </c>
    </row>
    <row r="25" spans="2:7" x14ac:dyDescent="0.3">
      <c r="C25" t="s">
        <v>114</v>
      </c>
      <c r="E25" s="14">
        <f>SUM(E3:E24)</f>
        <v>498.15000000000003</v>
      </c>
      <c r="F25" s="15">
        <f>SUM(F3:F24)</f>
        <v>0.99999999999999978</v>
      </c>
    </row>
    <row r="27" spans="2:7" x14ac:dyDescent="0.3">
      <c r="B27" s="5" t="s">
        <v>115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EDF21-A983-42FF-98D6-A84DC1818E2A}">
  <sheetPr codeName="Sheet10">
    <tabColor theme="5" tint="0.59999389629810485"/>
  </sheetPr>
  <dimension ref="B2:J159"/>
  <sheetViews>
    <sheetView workbookViewId="0">
      <selection activeCell="D59" sqref="D59"/>
    </sheetView>
  </sheetViews>
  <sheetFormatPr defaultRowHeight="14" x14ac:dyDescent="0.3"/>
  <cols>
    <col min="1" max="1" width="3.9140625" customWidth="1"/>
    <col min="2" max="2" width="12.4140625" customWidth="1"/>
    <col min="3" max="3" width="38.5" style="22" customWidth="1"/>
    <col min="4" max="4" width="42.6640625" customWidth="1"/>
    <col min="5" max="5" width="14.6640625" customWidth="1"/>
    <col min="6" max="6" width="10.6640625" customWidth="1"/>
    <col min="7" max="7" width="17.9140625" customWidth="1"/>
    <col min="8" max="8" width="25" customWidth="1"/>
    <col min="10" max="10" width="60" customWidth="1"/>
  </cols>
  <sheetData>
    <row r="2" spans="2:10" ht="28" x14ac:dyDescent="0.3">
      <c r="B2" s="23" t="s">
        <v>1</v>
      </c>
      <c r="C2" s="77" t="s">
        <v>87</v>
      </c>
      <c r="D2" s="24" t="s">
        <v>116</v>
      </c>
      <c r="E2" s="25" t="s">
        <v>117</v>
      </c>
      <c r="F2" s="26" t="s">
        <v>118</v>
      </c>
    </row>
    <row r="3" spans="2:10" x14ac:dyDescent="0.3">
      <c r="B3" s="204" t="s">
        <v>62</v>
      </c>
      <c r="C3" s="200" t="s">
        <v>119</v>
      </c>
      <c r="D3" s="29" t="s">
        <v>120</v>
      </c>
      <c r="E3" s="30" t="s">
        <v>21</v>
      </c>
      <c r="F3" s="78">
        <v>34</v>
      </c>
      <c r="J3" s="14"/>
    </row>
    <row r="4" spans="2:10" x14ac:dyDescent="0.3">
      <c r="B4" s="201"/>
      <c r="C4" s="198"/>
      <c r="D4" s="22" t="s">
        <v>121</v>
      </c>
      <c r="E4" t="s">
        <v>21</v>
      </c>
      <c r="F4" s="79">
        <v>0</v>
      </c>
      <c r="J4" s="14"/>
    </row>
    <row r="5" spans="2:10" x14ac:dyDescent="0.3">
      <c r="B5" s="201"/>
      <c r="C5" s="198"/>
      <c r="D5" s="22" t="s">
        <v>122</v>
      </c>
      <c r="E5" t="s">
        <v>21</v>
      </c>
      <c r="F5" s="79">
        <v>62.63</v>
      </c>
      <c r="G5" s="22"/>
      <c r="J5" s="14"/>
    </row>
    <row r="6" spans="2:10" x14ac:dyDescent="0.3">
      <c r="B6" s="201"/>
      <c r="C6" s="199"/>
      <c r="D6" s="27" t="s">
        <v>123</v>
      </c>
      <c r="E6" s="28" t="s">
        <v>21</v>
      </c>
      <c r="F6" s="80">
        <v>2.94</v>
      </c>
      <c r="J6" s="14"/>
    </row>
    <row r="7" spans="2:10" x14ac:dyDescent="0.3">
      <c r="B7" s="201"/>
      <c r="C7" s="198" t="s">
        <v>124</v>
      </c>
      <c r="D7" s="22" t="s">
        <v>125</v>
      </c>
      <c r="E7" t="s">
        <v>21</v>
      </c>
      <c r="F7" s="79">
        <v>0</v>
      </c>
      <c r="J7" s="14"/>
    </row>
    <row r="8" spans="2:10" x14ac:dyDescent="0.3">
      <c r="B8" s="201"/>
      <c r="C8" s="199"/>
      <c r="D8" s="27" t="s">
        <v>126</v>
      </c>
      <c r="E8" s="28" t="s">
        <v>21</v>
      </c>
      <c r="F8" s="80">
        <v>100</v>
      </c>
      <c r="J8" s="14"/>
    </row>
    <row r="9" spans="2:10" x14ac:dyDescent="0.3">
      <c r="B9" s="201"/>
      <c r="C9" s="198" t="s">
        <v>94</v>
      </c>
      <c r="D9" s="22" t="s">
        <v>127</v>
      </c>
      <c r="E9" t="s">
        <v>128</v>
      </c>
      <c r="F9" s="79">
        <v>0</v>
      </c>
      <c r="J9" s="14"/>
    </row>
    <row r="10" spans="2:10" x14ac:dyDescent="0.3">
      <c r="B10" s="201"/>
      <c r="C10" s="199" t="s">
        <v>129</v>
      </c>
      <c r="D10" s="27" t="s">
        <v>130</v>
      </c>
      <c r="E10" s="28" t="s">
        <v>128</v>
      </c>
      <c r="F10" s="80">
        <v>100</v>
      </c>
      <c r="J10" s="14"/>
    </row>
    <row r="11" spans="2:10" x14ac:dyDescent="0.3">
      <c r="B11" s="201"/>
      <c r="C11" s="200" t="s">
        <v>131</v>
      </c>
      <c r="D11" s="29" t="s">
        <v>132</v>
      </c>
      <c r="E11" s="30" t="s">
        <v>21</v>
      </c>
      <c r="F11" s="78">
        <v>94.9</v>
      </c>
      <c r="J11" s="14"/>
    </row>
    <row r="12" spans="2:10" x14ac:dyDescent="0.3">
      <c r="B12" s="201"/>
      <c r="C12" s="198" t="s">
        <v>133</v>
      </c>
      <c r="D12" s="22" t="s">
        <v>134</v>
      </c>
      <c r="E12" t="s">
        <v>135</v>
      </c>
      <c r="F12" s="79">
        <v>0</v>
      </c>
      <c r="J12" s="14"/>
    </row>
    <row r="13" spans="2:10" x14ac:dyDescent="0.3">
      <c r="B13" s="201"/>
      <c r="C13" s="198" t="s">
        <v>133</v>
      </c>
      <c r="D13" s="22" t="s">
        <v>136</v>
      </c>
      <c r="E13" t="s">
        <v>21</v>
      </c>
      <c r="F13" s="79">
        <v>0</v>
      </c>
      <c r="G13" s="22"/>
      <c r="J13" s="14"/>
    </row>
    <row r="14" spans="2:10" x14ac:dyDescent="0.3">
      <c r="B14" s="201"/>
      <c r="C14" s="199" t="s">
        <v>133</v>
      </c>
      <c r="D14" s="27" t="s">
        <v>137</v>
      </c>
      <c r="E14" s="28" t="s">
        <v>135</v>
      </c>
      <c r="F14" s="80">
        <v>5.0999999999999996</v>
      </c>
      <c r="G14" s="22"/>
      <c r="J14" s="14"/>
    </row>
    <row r="15" spans="2:10" x14ac:dyDescent="0.3">
      <c r="B15" s="201"/>
      <c r="C15" s="200" t="s">
        <v>138</v>
      </c>
      <c r="D15" s="29" t="s">
        <v>132</v>
      </c>
      <c r="E15" s="30" t="s">
        <v>21</v>
      </c>
      <c r="F15" s="78">
        <v>0</v>
      </c>
      <c r="G15" s="22"/>
      <c r="J15" s="14"/>
    </row>
    <row r="16" spans="2:10" x14ac:dyDescent="0.3">
      <c r="B16" s="201"/>
      <c r="C16" s="199"/>
      <c r="D16" s="27" t="s">
        <v>136</v>
      </c>
      <c r="E16" s="28" t="s">
        <v>21</v>
      </c>
      <c r="F16" s="80">
        <v>100</v>
      </c>
      <c r="J16" s="14"/>
    </row>
    <row r="17" spans="2:10" x14ac:dyDescent="0.3">
      <c r="B17" s="201"/>
      <c r="C17" s="206" t="s">
        <v>98</v>
      </c>
      <c r="D17" s="22" t="s">
        <v>139</v>
      </c>
      <c r="E17" t="s">
        <v>21</v>
      </c>
      <c r="F17" s="79">
        <v>0</v>
      </c>
      <c r="J17" s="14"/>
    </row>
    <row r="18" spans="2:10" x14ac:dyDescent="0.3">
      <c r="B18" s="201"/>
      <c r="C18" s="206"/>
      <c r="D18" s="22" t="s">
        <v>140</v>
      </c>
      <c r="E18" t="s">
        <v>21</v>
      </c>
      <c r="F18" s="79">
        <v>78.099999999999994</v>
      </c>
      <c r="G18" s="22"/>
      <c r="J18" s="14"/>
    </row>
    <row r="19" spans="2:10" x14ac:dyDescent="0.3">
      <c r="B19" s="201"/>
      <c r="C19" s="206"/>
      <c r="D19" s="22" t="s">
        <v>141</v>
      </c>
      <c r="E19" t="s">
        <v>21</v>
      </c>
      <c r="F19" s="79">
        <v>0</v>
      </c>
      <c r="G19" s="22"/>
      <c r="J19" s="14"/>
    </row>
    <row r="20" spans="2:10" x14ac:dyDescent="0.3">
      <c r="B20" s="201"/>
      <c r="C20" s="206"/>
      <c r="D20" s="22" t="s">
        <v>142</v>
      </c>
      <c r="E20" t="s">
        <v>135</v>
      </c>
      <c r="F20" s="79">
        <v>17.100000000000001</v>
      </c>
      <c r="J20" s="14"/>
    </row>
    <row r="21" spans="2:10" x14ac:dyDescent="0.3">
      <c r="B21" s="201"/>
      <c r="C21" s="206"/>
      <c r="D21" s="22" t="s">
        <v>143</v>
      </c>
      <c r="E21" t="s">
        <v>144</v>
      </c>
      <c r="F21" s="79">
        <v>4.8</v>
      </c>
      <c r="G21" s="22"/>
      <c r="J21" s="14"/>
    </row>
    <row r="22" spans="2:10" x14ac:dyDescent="0.3">
      <c r="B22" s="201"/>
      <c r="C22" s="200" t="s">
        <v>99</v>
      </c>
      <c r="D22" s="29" t="s">
        <v>145</v>
      </c>
      <c r="E22" s="30" t="s">
        <v>21</v>
      </c>
      <c r="F22" s="78">
        <v>0</v>
      </c>
      <c r="J22" s="14"/>
    </row>
    <row r="23" spans="2:10" x14ac:dyDescent="0.3">
      <c r="B23" s="201"/>
      <c r="C23" s="199" t="s">
        <v>146</v>
      </c>
      <c r="D23" s="27" t="s">
        <v>147</v>
      </c>
      <c r="E23" s="28" t="s">
        <v>21</v>
      </c>
      <c r="F23" s="80">
        <v>100</v>
      </c>
      <c r="J23" s="14"/>
    </row>
    <row r="24" spans="2:10" x14ac:dyDescent="0.3">
      <c r="B24" s="201"/>
      <c r="C24" s="200" t="s">
        <v>100</v>
      </c>
      <c r="D24" s="22" t="s">
        <v>148</v>
      </c>
      <c r="E24" t="s">
        <v>21</v>
      </c>
      <c r="F24" s="79">
        <v>0</v>
      </c>
      <c r="J24" s="14"/>
    </row>
    <row r="25" spans="2:10" x14ac:dyDescent="0.3">
      <c r="B25" s="201"/>
      <c r="C25" s="199"/>
      <c r="D25" s="22" t="s">
        <v>149</v>
      </c>
      <c r="E25" t="s">
        <v>21</v>
      </c>
      <c r="F25" s="79">
        <v>100</v>
      </c>
      <c r="J25" s="14"/>
    </row>
    <row r="26" spans="2:10" x14ac:dyDescent="0.3">
      <c r="B26" s="201"/>
      <c r="C26" s="208" t="s">
        <v>150</v>
      </c>
      <c r="D26" s="29" t="s">
        <v>151</v>
      </c>
      <c r="E26" s="30" t="s">
        <v>21</v>
      </c>
      <c r="F26" s="78">
        <v>30.6</v>
      </c>
      <c r="J26" s="14"/>
    </row>
    <row r="27" spans="2:10" x14ac:dyDescent="0.3">
      <c r="B27" s="201"/>
      <c r="C27" s="209"/>
      <c r="D27" s="22" t="s">
        <v>152</v>
      </c>
      <c r="E27" t="s">
        <v>21</v>
      </c>
      <c r="F27" s="79">
        <v>53.9</v>
      </c>
      <c r="J27" s="14"/>
    </row>
    <row r="28" spans="2:10" x14ac:dyDescent="0.3">
      <c r="B28" s="201"/>
      <c r="C28" s="209"/>
      <c r="D28" s="22" t="s">
        <v>153</v>
      </c>
      <c r="E28" t="s">
        <v>21</v>
      </c>
      <c r="F28" s="79">
        <v>19.100000000000001</v>
      </c>
      <c r="J28" s="14"/>
    </row>
    <row r="29" spans="2:10" x14ac:dyDescent="0.3">
      <c r="B29" s="201"/>
      <c r="C29" s="209"/>
      <c r="D29" s="27" t="s">
        <v>154</v>
      </c>
      <c r="E29" s="28" t="s">
        <v>21</v>
      </c>
      <c r="F29" s="80">
        <v>21</v>
      </c>
      <c r="J29" s="14"/>
    </row>
    <row r="30" spans="2:10" x14ac:dyDescent="0.3">
      <c r="B30" s="201"/>
      <c r="C30" s="209"/>
      <c r="D30" s="22" t="s">
        <v>155</v>
      </c>
      <c r="E30" t="s">
        <v>21</v>
      </c>
      <c r="F30" s="79">
        <v>15.1</v>
      </c>
      <c r="J30" s="14"/>
    </row>
    <row r="31" spans="2:10" x14ac:dyDescent="0.3">
      <c r="B31" s="201"/>
      <c r="C31" s="209"/>
      <c r="D31" s="22" t="s">
        <v>156</v>
      </c>
      <c r="E31" t="s">
        <v>21</v>
      </c>
      <c r="F31" s="79">
        <v>2.6</v>
      </c>
      <c r="J31" s="14"/>
    </row>
    <row r="32" spans="2:10" x14ac:dyDescent="0.3">
      <c r="B32" s="201"/>
      <c r="C32" s="209"/>
      <c r="D32" s="22" t="s">
        <v>157</v>
      </c>
      <c r="E32" t="s">
        <v>21</v>
      </c>
      <c r="F32" s="79">
        <v>13.2</v>
      </c>
      <c r="J32" s="14"/>
    </row>
    <row r="33" spans="2:10" x14ac:dyDescent="0.3">
      <c r="B33" s="201"/>
      <c r="C33" s="209"/>
      <c r="D33" s="29" t="s">
        <v>158</v>
      </c>
      <c r="E33" s="30" t="s">
        <v>21</v>
      </c>
      <c r="F33" s="78">
        <v>22.8</v>
      </c>
      <c r="J33" s="14"/>
    </row>
    <row r="34" spans="2:10" x14ac:dyDescent="0.3">
      <c r="B34" s="201"/>
      <c r="C34" s="209"/>
      <c r="D34" s="22" t="s">
        <v>159</v>
      </c>
      <c r="E34" t="s">
        <v>21</v>
      </c>
      <c r="F34" s="79">
        <v>45.8</v>
      </c>
      <c r="J34" s="14"/>
    </row>
    <row r="35" spans="2:10" x14ac:dyDescent="0.3">
      <c r="B35" s="201"/>
      <c r="C35" s="209"/>
      <c r="D35" s="22" t="s">
        <v>160</v>
      </c>
      <c r="E35" t="s">
        <v>21</v>
      </c>
      <c r="F35" s="79">
        <v>32.9</v>
      </c>
      <c r="J35" s="14"/>
    </row>
    <row r="36" spans="2:10" x14ac:dyDescent="0.3">
      <c r="B36" s="201"/>
      <c r="C36" s="209"/>
      <c r="D36" s="27" t="s">
        <v>161</v>
      </c>
      <c r="E36" s="28" t="s">
        <v>21</v>
      </c>
      <c r="F36" s="80">
        <v>20.100000000000001</v>
      </c>
      <c r="J36" s="14"/>
    </row>
    <row r="37" spans="2:10" x14ac:dyDescent="0.3">
      <c r="B37" s="201"/>
      <c r="C37" s="209"/>
      <c r="D37" s="29" t="s">
        <v>162</v>
      </c>
      <c r="E37" s="30" t="s">
        <v>21</v>
      </c>
      <c r="F37" s="78">
        <v>43</v>
      </c>
      <c r="J37" s="14"/>
    </row>
    <row r="38" spans="2:10" x14ac:dyDescent="0.3">
      <c r="B38" s="201"/>
      <c r="C38" s="209"/>
      <c r="D38" s="22" t="s">
        <v>163</v>
      </c>
      <c r="E38" t="s">
        <v>21</v>
      </c>
      <c r="F38" s="79">
        <v>65.5</v>
      </c>
      <c r="J38" s="14"/>
    </row>
    <row r="39" spans="2:10" x14ac:dyDescent="0.3">
      <c r="B39" s="201"/>
      <c r="C39" s="210"/>
      <c r="D39" s="27" t="s">
        <v>164</v>
      </c>
      <c r="E39" s="28" t="s">
        <v>21</v>
      </c>
      <c r="F39" s="80">
        <v>14.4</v>
      </c>
      <c r="J39" s="14"/>
    </row>
    <row r="40" spans="2:10" x14ac:dyDescent="0.3">
      <c r="B40" s="201"/>
      <c r="C40" s="200" t="s">
        <v>102</v>
      </c>
      <c r="D40" s="29" t="s">
        <v>132</v>
      </c>
      <c r="E40" s="30" t="s">
        <v>21</v>
      </c>
      <c r="F40" s="78">
        <v>0</v>
      </c>
      <c r="J40" s="14"/>
    </row>
    <row r="41" spans="2:10" x14ac:dyDescent="0.3">
      <c r="B41" s="201"/>
      <c r="C41" s="199"/>
      <c r="D41" s="27" t="s">
        <v>136</v>
      </c>
      <c r="E41" s="28" t="s">
        <v>21</v>
      </c>
      <c r="F41" s="80">
        <v>100</v>
      </c>
      <c r="J41" s="14"/>
    </row>
    <row r="42" spans="2:10" x14ac:dyDescent="0.3">
      <c r="B42" s="201"/>
      <c r="C42" s="200" t="s">
        <v>165</v>
      </c>
      <c r="D42" s="29" t="s">
        <v>166</v>
      </c>
      <c r="E42" s="30" t="s">
        <v>21</v>
      </c>
      <c r="F42" s="78">
        <v>28.3</v>
      </c>
      <c r="J42" s="14"/>
    </row>
    <row r="43" spans="2:10" x14ac:dyDescent="0.3">
      <c r="B43" s="201"/>
      <c r="C43" s="198"/>
      <c r="D43" s="22" t="s">
        <v>167</v>
      </c>
      <c r="E43" t="s">
        <v>21</v>
      </c>
      <c r="F43" s="79">
        <v>0</v>
      </c>
      <c r="J43" s="14"/>
    </row>
    <row r="44" spans="2:10" x14ac:dyDescent="0.3">
      <c r="B44" s="201"/>
      <c r="C44" s="198"/>
      <c r="D44" s="22" t="s">
        <v>123</v>
      </c>
      <c r="E44" t="s">
        <v>21</v>
      </c>
      <c r="F44" s="79">
        <v>0.4</v>
      </c>
      <c r="G44" s="22"/>
      <c r="J44" s="14"/>
    </row>
    <row r="45" spans="2:10" x14ac:dyDescent="0.3">
      <c r="B45" s="201"/>
      <c r="C45" s="198"/>
      <c r="D45" s="22" t="s">
        <v>168</v>
      </c>
      <c r="E45" t="s">
        <v>21</v>
      </c>
      <c r="F45" s="79">
        <v>24.3</v>
      </c>
      <c r="J45" s="14"/>
    </row>
    <row r="46" spans="2:10" x14ac:dyDescent="0.3">
      <c r="B46" s="201"/>
      <c r="C46" s="198"/>
      <c r="D46" s="22" t="s">
        <v>169</v>
      </c>
      <c r="E46" t="s">
        <v>170</v>
      </c>
      <c r="F46" s="79">
        <v>2.4</v>
      </c>
      <c r="J46" s="14"/>
    </row>
    <row r="47" spans="2:10" x14ac:dyDescent="0.3">
      <c r="B47" s="201"/>
      <c r="C47" s="198"/>
      <c r="D47" s="22" t="s">
        <v>171</v>
      </c>
      <c r="E47" t="s">
        <v>170</v>
      </c>
      <c r="F47" s="79">
        <v>1</v>
      </c>
      <c r="J47" s="14"/>
    </row>
    <row r="48" spans="2:10" x14ac:dyDescent="0.3">
      <c r="B48" s="201"/>
      <c r="C48" s="198"/>
      <c r="D48" s="22" t="s">
        <v>172</v>
      </c>
      <c r="E48" t="s">
        <v>135</v>
      </c>
      <c r="F48" s="79">
        <v>4.2</v>
      </c>
      <c r="G48" s="22"/>
      <c r="J48" s="14"/>
    </row>
    <row r="49" spans="2:10" x14ac:dyDescent="0.3">
      <c r="B49" s="201"/>
      <c r="C49" s="198"/>
      <c r="D49" s="22" t="s">
        <v>173</v>
      </c>
      <c r="E49" t="s">
        <v>135</v>
      </c>
      <c r="F49" s="79">
        <v>32.299999999999997</v>
      </c>
      <c r="G49" s="22"/>
      <c r="J49" s="14"/>
    </row>
    <row r="50" spans="2:10" x14ac:dyDescent="0.3">
      <c r="B50" s="201"/>
      <c r="C50" s="198"/>
      <c r="D50" s="22" t="s">
        <v>174</v>
      </c>
      <c r="E50" t="s">
        <v>135</v>
      </c>
      <c r="F50" s="79">
        <v>0</v>
      </c>
      <c r="G50" s="22"/>
      <c r="J50" s="14"/>
    </row>
    <row r="51" spans="2:10" x14ac:dyDescent="0.3">
      <c r="B51" s="201"/>
      <c r="C51" s="198"/>
      <c r="D51" s="22" t="s">
        <v>175</v>
      </c>
      <c r="E51" t="s">
        <v>144</v>
      </c>
      <c r="F51" s="79">
        <v>4.3</v>
      </c>
      <c r="G51" s="22"/>
      <c r="J51" s="14"/>
    </row>
    <row r="52" spans="2:10" x14ac:dyDescent="0.3">
      <c r="B52" s="201"/>
      <c r="C52" s="198"/>
      <c r="D52" s="22" t="s">
        <v>176</v>
      </c>
      <c r="E52" t="s">
        <v>177</v>
      </c>
      <c r="F52" s="79">
        <v>2.8</v>
      </c>
      <c r="G52" s="22"/>
      <c r="J52" s="14"/>
    </row>
    <row r="53" spans="2:10" x14ac:dyDescent="0.3">
      <c r="B53" s="201"/>
      <c r="C53" s="198"/>
      <c r="D53" s="22" t="s">
        <v>178</v>
      </c>
      <c r="E53" t="s">
        <v>135</v>
      </c>
      <c r="F53" s="79">
        <v>0</v>
      </c>
      <c r="J53" s="14"/>
    </row>
    <row r="54" spans="2:10" x14ac:dyDescent="0.3">
      <c r="B54" s="201"/>
      <c r="C54" s="198"/>
      <c r="D54" s="22" t="s">
        <v>179</v>
      </c>
      <c r="E54" t="s">
        <v>135</v>
      </c>
      <c r="F54" s="79">
        <v>0</v>
      </c>
      <c r="J54" s="14"/>
    </row>
    <row r="55" spans="2:10" x14ac:dyDescent="0.3">
      <c r="B55" s="201"/>
      <c r="C55" s="198"/>
      <c r="D55" s="22" t="s">
        <v>180</v>
      </c>
      <c r="E55" t="s">
        <v>170</v>
      </c>
      <c r="F55" s="79">
        <v>0</v>
      </c>
      <c r="G55" s="22"/>
      <c r="J55" s="14"/>
    </row>
    <row r="56" spans="2:10" x14ac:dyDescent="0.3">
      <c r="B56" s="201"/>
      <c r="C56" s="198"/>
      <c r="D56" s="22" t="s">
        <v>181</v>
      </c>
      <c r="E56" t="s">
        <v>170</v>
      </c>
      <c r="F56" s="79">
        <v>0</v>
      </c>
      <c r="G56" s="22"/>
      <c r="J56" s="14"/>
    </row>
    <row r="57" spans="2:10" x14ac:dyDescent="0.3">
      <c r="B57" s="201"/>
      <c r="C57" s="199"/>
      <c r="D57" s="27" t="s">
        <v>182</v>
      </c>
      <c r="E57" s="28" t="s">
        <v>21</v>
      </c>
      <c r="F57" s="80">
        <v>0</v>
      </c>
      <c r="J57" s="14"/>
    </row>
    <row r="58" spans="2:10" x14ac:dyDescent="0.3">
      <c r="B58" s="201"/>
      <c r="C58" s="198" t="s">
        <v>183</v>
      </c>
      <c r="D58" s="14" t="s">
        <v>166</v>
      </c>
      <c r="E58" t="s">
        <v>21</v>
      </c>
      <c r="F58" s="78">
        <v>16.899999999999999</v>
      </c>
      <c r="J58" s="14"/>
    </row>
    <row r="59" spans="2:10" x14ac:dyDescent="0.3">
      <c r="B59" s="201"/>
      <c r="C59" s="198"/>
      <c r="D59" s="14" t="s">
        <v>167</v>
      </c>
      <c r="E59" t="s">
        <v>21</v>
      </c>
      <c r="F59" s="79">
        <v>0</v>
      </c>
      <c r="J59" s="14"/>
    </row>
    <row r="60" spans="2:10" x14ac:dyDescent="0.3">
      <c r="B60" s="201"/>
      <c r="C60" s="198"/>
      <c r="D60" s="14" t="s">
        <v>123</v>
      </c>
      <c r="E60" t="s">
        <v>21</v>
      </c>
      <c r="F60" s="79">
        <v>0.1</v>
      </c>
      <c r="J60" s="14"/>
    </row>
    <row r="61" spans="2:10" x14ac:dyDescent="0.3">
      <c r="B61" s="201"/>
      <c r="C61" s="198"/>
      <c r="D61" s="14" t="s">
        <v>168</v>
      </c>
      <c r="E61" t="s">
        <v>21</v>
      </c>
      <c r="F61" s="79">
        <v>57.5</v>
      </c>
      <c r="J61" s="14"/>
    </row>
    <row r="62" spans="2:10" x14ac:dyDescent="0.3">
      <c r="B62" s="201"/>
      <c r="C62" s="198"/>
      <c r="D62" s="14" t="s">
        <v>169</v>
      </c>
      <c r="E62" t="s">
        <v>170</v>
      </c>
      <c r="F62" s="79">
        <v>1.1000000000000001</v>
      </c>
      <c r="J62" s="14"/>
    </row>
    <row r="63" spans="2:10" x14ac:dyDescent="0.3">
      <c r="B63" s="201"/>
      <c r="C63" s="198"/>
      <c r="D63" s="14" t="s">
        <v>171</v>
      </c>
      <c r="E63" t="s">
        <v>170</v>
      </c>
      <c r="F63" s="79">
        <v>0.4</v>
      </c>
      <c r="J63" s="14"/>
    </row>
    <row r="64" spans="2:10" x14ac:dyDescent="0.3">
      <c r="B64" s="201"/>
      <c r="C64" s="198"/>
      <c r="D64" s="14" t="s">
        <v>172</v>
      </c>
      <c r="E64" t="s">
        <v>135</v>
      </c>
      <c r="F64" s="79">
        <v>8.6999999999999993</v>
      </c>
      <c r="J64" s="14"/>
    </row>
    <row r="65" spans="2:10" x14ac:dyDescent="0.3">
      <c r="B65" s="201"/>
      <c r="C65" s="198"/>
      <c r="D65" s="14" t="s">
        <v>173</v>
      </c>
      <c r="E65" t="s">
        <v>135</v>
      </c>
      <c r="F65" s="79">
        <v>10.8</v>
      </c>
      <c r="J65" s="14"/>
    </row>
    <row r="66" spans="2:10" x14ac:dyDescent="0.3">
      <c r="B66" s="201"/>
      <c r="C66" s="198"/>
      <c r="D66" s="14" t="s">
        <v>174</v>
      </c>
      <c r="E66" t="s">
        <v>135</v>
      </c>
      <c r="F66" s="79">
        <v>1.7</v>
      </c>
      <c r="J66" s="14"/>
    </row>
    <row r="67" spans="2:10" x14ac:dyDescent="0.3">
      <c r="B67" s="201"/>
      <c r="C67" s="198"/>
      <c r="D67" s="14" t="s">
        <v>175</v>
      </c>
      <c r="E67" t="s">
        <v>144</v>
      </c>
      <c r="F67" s="79">
        <v>2.2999999999999998</v>
      </c>
      <c r="J67" s="14"/>
    </row>
    <row r="68" spans="2:10" x14ac:dyDescent="0.3">
      <c r="B68" s="201"/>
      <c r="C68" s="198"/>
      <c r="D68" s="14" t="s">
        <v>176</v>
      </c>
      <c r="E68" t="s">
        <v>177</v>
      </c>
      <c r="F68" s="79">
        <v>0.4</v>
      </c>
      <c r="J68" s="14"/>
    </row>
    <row r="69" spans="2:10" x14ac:dyDescent="0.3">
      <c r="B69" s="201"/>
      <c r="C69" s="198"/>
      <c r="D69" s="14" t="s">
        <v>178</v>
      </c>
      <c r="E69" t="s">
        <v>135</v>
      </c>
      <c r="F69" s="79">
        <v>0</v>
      </c>
      <c r="J69" s="14"/>
    </row>
    <row r="70" spans="2:10" x14ac:dyDescent="0.3">
      <c r="B70" s="201"/>
      <c r="C70" s="198"/>
      <c r="D70" s="14" t="s">
        <v>179</v>
      </c>
      <c r="E70" t="s">
        <v>135</v>
      </c>
      <c r="F70" s="79">
        <v>0</v>
      </c>
      <c r="J70" s="14"/>
    </row>
    <row r="71" spans="2:10" x14ac:dyDescent="0.3">
      <c r="B71" s="201"/>
      <c r="C71" s="198"/>
      <c r="D71" s="14" t="s">
        <v>180</v>
      </c>
      <c r="E71" t="s">
        <v>170</v>
      </c>
      <c r="F71" s="79">
        <v>0</v>
      </c>
      <c r="J71" s="14"/>
    </row>
    <row r="72" spans="2:10" x14ac:dyDescent="0.3">
      <c r="B72" s="201"/>
      <c r="C72" s="199"/>
      <c r="D72" s="14" t="s">
        <v>181</v>
      </c>
      <c r="E72" t="s">
        <v>170</v>
      </c>
      <c r="F72" s="80">
        <v>0</v>
      </c>
      <c r="J72" s="14"/>
    </row>
    <row r="73" spans="2:10" x14ac:dyDescent="0.3">
      <c r="B73" s="201"/>
      <c r="C73" s="200" t="s">
        <v>38</v>
      </c>
      <c r="D73" s="29" t="s">
        <v>184</v>
      </c>
      <c r="E73" s="30" t="s">
        <v>135</v>
      </c>
      <c r="F73" s="82">
        <v>17.8</v>
      </c>
      <c r="J73" s="14"/>
    </row>
    <row r="74" spans="2:10" x14ac:dyDescent="0.3">
      <c r="B74" s="201"/>
      <c r="C74" s="198" t="s">
        <v>185</v>
      </c>
      <c r="D74" s="22" t="s">
        <v>186</v>
      </c>
      <c r="E74" t="s">
        <v>135</v>
      </c>
      <c r="F74" s="81">
        <v>0</v>
      </c>
      <c r="J74" s="14"/>
    </row>
    <row r="75" spans="2:10" x14ac:dyDescent="0.3">
      <c r="B75" s="201"/>
      <c r="C75" s="198" t="s">
        <v>185</v>
      </c>
      <c r="D75" s="22" t="s">
        <v>187</v>
      </c>
      <c r="E75" t="s">
        <v>170</v>
      </c>
      <c r="F75" s="83">
        <v>1</v>
      </c>
      <c r="J75" s="14"/>
    </row>
    <row r="76" spans="2:10" x14ac:dyDescent="0.3">
      <c r="B76" s="201"/>
      <c r="C76" s="198" t="s">
        <v>185</v>
      </c>
      <c r="D76" s="22" t="s">
        <v>188</v>
      </c>
      <c r="E76" t="s">
        <v>144</v>
      </c>
      <c r="F76" s="83">
        <v>2.2000000000000002</v>
      </c>
      <c r="J76" s="14"/>
    </row>
    <row r="77" spans="2:10" x14ac:dyDescent="0.3">
      <c r="B77" s="201"/>
      <c r="C77" s="198" t="s">
        <v>185</v>
      </c>
      <c r="D77" s="22" t="s">
        <v>189</v>
      </c>
      <c r="E77" t="s">
        <v>21</v>
      </c>
      <c r="F77" s="83">
        <v>79</v>
      </c>
      <c r="G77" s="22"/>
      <c r="J77" s="14"/>
    </row>
    <row r="78" spans="2:10" x14ac:dyDescent="0.3">
      <c r="B78" s="201"/>
      <c r="C78" s="198" t="s">
        <v>185</v>
      </c>
      <c r="D78" s="22" t="s">
        <v>190</v>
      </c>
      <c r="E78" t="s">
        <v>21</v>
      </c>
      <c r="F78" s="81">
        <v>0</v>
      </c>
      <c r="J78" s="14"/>
    </row>
    <row r="79" spans="2:10" x14ac:dyDescent="0.3">
      <c r="B79" s="201"/>
      <c r="C79" s="198" t="s">
        <v>185</v>
      </c>
      <c r="D79" s="22" t="s">
        <v>191</v>
      </c>
      <c r="E79" t="s">
        <v>135</v>
      </c>
      <c r="F79" s="81">
        <v>0</v>
      </c>
      <c r="J79" s="14"/>
    </row>
    <row r="80" spans="2:10" ht="14.5" thickBot="1" x14ac:dyDescent="0.35">
      <c r="B80" s="205"/>
      <c r="C80" s="207" t="s">
        <v>185</v>
      </c>
      <c r="D80" s="84" t="s">
        <v>192</v>
      </c>
      <c r="E80" s="2" t="s">
        <v>135</v>
      </c>
      <c r="F80" s="85">
        <v>0</v>
      </c>
      <c r="J80" s="14"/>
    </row>
    <row r="81" spans="2:10" x14ac:dyDescent="0.3">
      <c r="B81" s="201" t="s">
        <v>61</v>
      </c>
      <c r="C81" s="206" t="s">
        <v>193</v>
      </c>
      <c r="D81" s="22" t="s">
        <v>194</v>
      </c>
      <c r="E81" t="s">
        <v>21</v>
      </c>
      <c r="F81" s="79">
        <v>0</v>
      </c>
      <c r="J81" s="14"/>
    </row>
    <row r="82" spans="2:10" x14ac:dyDescent="0.3">
      <c r="B82" s="201"/>
      <c r="C82" s="206"/>
      <c r="D82" s="22" t="s">
        <v>195</v>
      </c>
      <c r="E82" t="s">
        <v>21</v>
      </c>
      <c r="F82" s="79">
        <v>0</v>
      </c>
      <c r="J82" s="14"/>
    </row>
    <row r="83" spans="2:10" x14ac:dyDescent="0.3">
      <c r="B83" s="201"/>
      <c r="C83" s="206"/>
      <c r="D83" s="22" t="s">
        <v>196</v>
      </c>
      <c r="E83" t="s">
        <v>21</v>
      </c>
      <c r="F83" s="79">
        <v>0</v>
      </c>
      <c r="J83" s="14"/>
    </row>
    <row r="84" spans="2:10" x14ac:dyDescent="0.3">
      <c r="B84" s="201"/>
      <c r="C84" s="206"/>
      <c r="D84" s="22" t="s">
        <v>197</v>
      </c>
      <c r="E84" t="s">
        <v>21</v>
      </c>
      <c r="F84" s="79">
        <v>0</v>
      </c>
      <c r="J84" s="14"/>
    </row>
    <row r="85" spans="2:10" x14ac:dyDescent="0.3">
      <c r="B85" s="201"/>
      <c r="C85" s="206"/>
      <c r="D85" s="22" t="s">
        <v>198</v>
      </c>
      <c r="E85" t="s">
        <v>21</v>
      </c>
      <c r="F85" s="79">
        <v>0</v>
      </c>
      <c r="J85" s="14"/>
    </row>
    <row r="86" spans="2:10" x14ac:dyDescent="0.3">
      <c r="B86" s="201"/>
      <c r="C86" s="206"/>
      <c r="D86" s="22" t="s">
        <v>199</v>
      </c>
      <c r="E86" t="s">
        <v>21</v>
      </c>
      <c r="F86" s="79">
        <v>0</v>
      </c>
      <c r="J86" s="14"/>
    </row>
    <row r="87" spans="2:10" x14ac:dyDescent="0.3">
      <c r="B87" s="201"/>
      <c r="C87" s="206"/>
      <c r="D87" s="22" t="s">
        <v>200</v>
      </c>
      <c r="E87" t="s">
        <v>21</v>
      </c>
      <c r="F87" s="79">
        <v>0</v>
      </c>
      <c r="J87" s="14"/>
    </row>
    <row r="88" spans="2:10" x14ac:dyDescent="0.3">
      <c r="B88" s="201"/>
      <c r="C88" s="206"/>
      <c r="D88" s="22" t="s">
        <v>201</v>
      </c>
      <c r="E88" t="s">
        <v>21</v>
      </c>
      <c r="F88" s="79">
        <v>14.1</v>
      </c>
      <c r="J88" s="14"/>
    </row>
    <row r="89" spans="2:10" x14ac:dyDescent="0.3">
      <c r="B89" s="201"/>
      <c r="C89" s="206"/>
      <c r="D89" s="22" t="s">
        <v>202</v>
      </c>
      <c r="E89" t="s">
        <v>21</v>
      </c>
      <c r="F89" s="79">
        <v>5.5</v>
      </c>
      <c r="J89" s="14"/>
    </row>
    <row r="90" spans="2:10" x14ac:dyDescent="0.3">
      <c r="B90" s="201"/>
      <c r="C90" s="206"/>
      <c r="D90" s="22" t="s">
        <v>203</v>
      </c>
      <c r="E90" t="s">
        <v>21</v>
      </c>
      <c r="F90" s="79">
        <v>5.2</v>
      </c>
      <c r="J90" s="14"/>
    </row>
    <row r="91" spans="2:10" x14ac:dyDescent="0.3">
      <c r="B91" s="201"/>
      <c r="C91" s="206"/>
      <c r="D91" s="22" t="s">
        <v>204</v>
      </c>
      <c r="E91" t="s">
        <v>21</v>
      </c>
      <c r="F91" s="79">
        <v>10.3</v>
      </c>
      <c r="J91" s="14"/>
    </row>
    <row r="92" spans="2:10" x14ac:dyDescent="0.3">
      <c r="B92" s="201"/>
      <c r="C92" s="206"/>
      <c r="D92" s="22" t="s">
        <v>205</v>
      </c>
      <c r="E92" t="s">
        <v>135</v>
      </c>
      <c r="F92" s="79">
        <v>0.4</v>
      </c>
      <c r="J92" s="14"/>
    </row>
    <row r="93" spans="2:10" x14ac:dyDescent="0.3">
      <c r="B93" s="201"/>
      <c r="C93" s="206"/>
      <c r="D93" s="22" t="s">
        <v>206</v>
      </c>
      <c r="E93" t="s">
        <v>135</v>
      </c>
      <c r="F93" s="79">
        <v>0</v>
      </c>
      <c r="J93" s="14"/>
    </row>
    <row r="94" spans="2:10" x14ac:dyDescent="0.3">
      <c r="B94" s="201"/>
      <c r="C94" s="206"/>
      <c r="D94" s="22" t="s">
        <v>207</v>
      </c>
      <c r="E94" t="s">
        <v>135</v>
      </c>
      <c r="F94" s="79">
        <v>0</v>
      </c>
      <c r="J94" s="14"/>
    </row>
    <row r="95" spans="2:10" x14ac:dyDescent="0.3">
      <c r="B95" s="201"/>
      <c r="C95" s="206"/>
      <c r="D95" s="22" t="s">
        <v>208</v>
      </c>
      <c r="E95" t="s">
        <v>21</v>
      </c>
      <c r="F95" s="79">
        <v>18.3</v>
      </c>
      <c r="J95" s="14"/>
    </row>
    <row r="96" spans="2:10" x14ac:dyDescent="0.3">
      <c r="B96" s="201"/>
      <c r="C96" s="206"/>
      <c r="D96" s="22" t="s">
        <v>209</v>
      </c>
      <c r="E96" t="s">
        <v>21</v>
      </c>
      <c r="F96" s="79">
        <v>40.5</v>
      </c>
      <c r="J96" s="14"/>
    </row>
    <row r="97" spans="2:10" x14ac:dyDescent="0.3">
      <c r="B97" s="201"/>
      <c r="C97" s="206"/>
      <c r="D97" s="22" t="s">
        <v>210</v>
      </c>
      <c r="E97" t="s">
        <v>21</v>
      </c>
      <c r="F97" s="79">
        <v>5.9</v>
      </c>
      <c r="J97" s="14"/>
    </row>
    <row r="98" spans="2:10" x14ac:dyDescent="0.3">
      <c r="B98" s="201"/>
      <c r="C98" s="200" t="s">
        <v>98</v>
      </c>
      <c r="D98" s="29" t="s">
        <v>211</v>
      </c>
      <c r="E98" s="30" t="s">
        <v>21</v>
      </c>
      <c r="F98" s="78">
        <v>0</v>
      </c>
      <c r="J98" s="14"/>
    </row>
    <row r="99" spans="2:10" x14ac:dyDescent="0.3">
      <c r="B99" s="201"/>
      <c r="C99" s="198" t="s">
        <v>212</v>
      </c>
      <c r="D99" s="22" t="s">
        <v>140</v>
      </c>
      <c r="E99" t="s">
        <v>21</v>
      </c>
      <c r="F99" s="79">
        <v>32.6</v>
      </c>
      <c r="J99" s="14"/>
    </row>
    <row r="100" spans="2:10" x14ac:dyDescent="0.3">
      <c r="B100" s="201"/>
      <c r="C100" s="198" t="s">
        <v>212</v>
      </c>
      <c r="D100" s="22" t="s">
        <v>213</v>
      </c>
      <c r="E100" t="s">
        <v>135</v>
      </c>
      <c r="F100" s="79">
        <v>26.9</v>
      </c>
      <c r="J100" s="14"/>
    </row>
    <row r="101" spans="2:10" x14ac:dyDescent="0.3">
      <c r="B101" s="201"/>
      <c r="C101" s="199" t="s">
        <v>212</v>
      </c>
      <c r="D101" s="27" t="s">
        <v>142</v>
      </c>
      <c r="E101" s="28" t="s">
        <v>135</v>
      </c>
      <c r="F101" s="80">
        <v>40.5</v>
      </c>
      <c r="J101" s="14"/>
    </row>
    <row r="102" spans="2:10" x14ac:dyDescent="0.3">
      <c r="B102" s="201"/>
      <c r="C102" s="206" t="s">
        <v>214</v>
      </c>
      <c r="D102" s="22" t="s">
        <v>215</v>
      </c>
      <c r="E102" t="s">
        <v>21</v>
      </c>
      <c r="F102" s="79">
        <v>53.7</v>
      </c>
      <c r="J102" s="14"/>
    </row>
    <row r="103" spans="2:10" x14ac:dyDescent="0.3">
      <c r="B103" s="201"/>
      <c r="C103" s="206" t="s">
        <v>216</v>
      </c>
      <c r="D103" s="22" t="s">
        <v>217</v>
      </c>
      <c r="E103" t="s">
        <v>21</v>
      </c>
      <c r="F103" s="79">
        <v>0</v>
      </c>
      <c r="J103" s="14"/>
    </row>
    <row r="104" spans="2:10" x14ac:dyDescent="0.3">
      <c r="B104" s="201"/>
      <c r="C104" s="206" t="s">
        <v>216</v>
      </c>
      <c r="D104" s="22" t="s">
        <v>218</v>
      </c>
      <c r="E104" t="s">
        <v>21</v>
      </c>
      <c r="F104" s="79">
        <v>0.2</v>
      </c>
      <c r="J104" s="14"/>
    </row>
    <row r="105" spans="2:10" x14ac:dyDescent="0.3">
      <c r="B105" s="201"/>
      <c r="C105" s="206" t="s">
        <v>216</v>
      </c>
      <c r="D105" s="22" t="s">
        <v>219</v>
      </c>
      <c r="E105" t="s">
        <v>21</v>
      </c>
      <c r="F105" s="79">
        <v>11.2</v>
      </c>
      <c r="J105" s="14"/>
    </row>
    <row r="106" spans="2:10" x14ac:dyDescent="0.3">
      <c r="B106" s="201"/>
      <c r="C106" s="206" t="s">
        <v>216</v>
      </c>
      <c r="D106" s="22" t="s">
        <v>220</v>
      </c>
      <c r="E106" t="s">
        <v>21</v>
      </c>
      <c r="F106" s="79">
        <v>17.899999999999999</v>
      </c>
      <c r="J106" s="14"/>
    </row>
    <row r="107" spans="2:10" x14ac:dyDescent="0.3">
      <c r="B107" s="201"/>
      <c r="C107" s="206" t="s">
        <v>216</v>
      </c>
      <c r="D107" s="22" t="s">
        <v>221</v>
      </c>
      <c r="E107" t="s">
        <v>21</v>
      </c>
      <c r="F107" s="79">
        <v>17</v>
      </c>
      <c r="J107" s="14"/>
    </row>
    <row r="108" spans="2:10" x14ac:dyDescent="0.3">
      <c r="B108" s="201"/>
      <c r="C108" s="200" t="s">
        <v>222</v>
      </c>
      <c r="D108" s="29" t="s">
        <v>223</v>
      </c>
      <c r="E108" s="30" t="s">
        <v>21</v>
      </c>
      <c r="F108" s="78">
        <v>19.600000000000001</v>
      </c>
      <c r="J108" s="14"/>
    </row>
    <row r="109" spans="2:10" x14ac:dyDescent="0.3">
      <c r="B109" s="201"/>
      <c r="C109" s="198" t="s">
        <v>224</v>
      </c>
      <c r="D109" s="22" t="s">
        <v>225</v>
      </c>
      <c r="E109" t="s">
        <v>21</v>
      </c>
      <c r="F109" s="79">
        <v>7.9</v>
      </c>
      <c r="J109" s="14"/>
    </row>
    <row r="110" spans="2:10" x14ac:dyDescent="0.3">
      <c r="B110" s="201"/>
      <c r="C110" s="198" t="s">
        <v>224</v>
      </c>
      <c r="D110" s="22" t="s">
        <v>226</v>
      </c>
      <c r="E110" t="s">
        <v>21</v>
      </c>
      <c r="F110" s="79">
        <v>31.8</v>
      </c>
      <c r="J110" s="14"/>
    </row>
    <row r="111" spans="2:10" x14ac:dyDescent="0.3">
      <c r="B111" s="201"/>
      <c r="C111" s="199" t="s">
        <v>224</v>
      </c>
      <c r="D111" s="27" t="s">
        <v>227</v>
      </c>
      <c r="E111" s="28" t="s">
        <v>21</v>
      </c>
      <c r="F111" s="80">
        <v>40.700000000000003</v>
      </c>
      <c r="J111" s="14"/>
    </row>
    <row r="112" spans="2:10" x14ac:dyDescent="0.3">
      <c r="B112" s="201"/>
      <c r="C112" s="206" t="s">
        <v>228</v>
      </c>
      <c r="D112" s="22" t="s">
        <v>229</v>
      </c>
      <c r="E112" t="s">
        <v>21</v>
      </c>
      <c r="F112" s="79">
        <v>57.3</v>
      </c>
      <c r="J112" s="14"/>
    </row>
    <row r="113" spans="2:10" x14ac:dyDescent="0.3">
      <c r="B113" s="201"/>
      <c r="C113" s="206" t="s">
        <v>230</v>
      </c>
      <c r="D113" s="22" t="s">
        <v>231</v>
      </c>
      <c r="E113" t="s">
        <v>21</v>
      </c>
      <c r="F113" s="79">
        <v>17.429771906039178</v>
      </c>
      <c r="J113" s="14"/>
    </row>
    <row r="114" spans="2:10" x14ac:dyDescent="0.3">
      <c r="B114" s="201"/>
      <c r="C114" s="206" t="s">
        <v>230</v>
      </c>
      <c r="D114" s="22" t="s">
        <v>232</v>
      </c>
      <c r="E114" t="s">
        <v>21</v>
      </c>
      <c r="F114" s="79">
        <v>42.7</v>
      </c>
      <c r="J114" s="14"/>
    </row>
    <row r="115" spans="2:10" x14ac:dyDescent="0.3">
      <c r="B115" s="201"/>
      <c r="C115" s="200" t="s">
        <v>102</v>
      </c>
      <c r="D115" s="29" t="s">
        <v>233</v>
      </c>
      <c r="E115" s="30" t="s">
        <v>21</v>
      </c>
      <c r="F115" s="78">
        <v>0</v>
      </c>
      <c r="J115" s="14"/>
    </row>
    <row r="116" spans="2:10" x14ac:dyDescent="0.3">
      <c r="B116" s="201"/>
      <c r="C116" s="198"/>
      <c r="D116" s="22" t="s">
        <v>234</v>
      </c>
      <c r="E116" t="s">
        <v>21</v>
      </c>
      <c r="F116" s="79">
        <v>0</v>
      </c>
      <c r="J116" s="14"/>
    </row>
    <row r="117" spans="2:10" x14ac:dyDescent="0.3">
      <c r="B117" s="201"/>
      <c r="C117" s="198"/>
      <c r="D117" s="22" t="s">
        <v>235</v>
      </c>
      <c r="E117" t="s">
        <v>21</v>
      </c>
      <c r="F117" s="79">
        <v>0</v>
      </c>
      <c r="J117" s="14"/>
    </row>
    <row r="118" spans="2:10" x14ac:dyDescent="0.3">
      <c r="B118" s="201"/>
      <c r="C118" s="198"/>
      <c r="D118" s="22" t="s">
        <v>236</v>
      </c>
      <c r="E118" t="s">
        <v>21</v>
      </c>
      <c r="F118" s="79">
        <v>0</v>
      </c>
      <c r="J118" s="14"/>
    </row>
    <row r="119" spans="2:10" x14ac:dyDescent="0.3">
      <c r="B119" s="201"/>
      <c r="C119" s="198"/>
      <c r="D119" s="22" t="s">
        <v>237</v>
      </c>
      <c r="E119" t="s">
        <v>21</v>
      </c>
      <c r="F119" s="79">
        <v>0</v>
      </c>
      <c r="J119" s="14"/>
    </row>
    <row r="120" spans="2:10" x14ac:dyDescent="0.3">
      <c r="B120" s="201"/>
      <c r="C120" s="198"/>
      <c r="D120" s="22" t="s">
        <v>238</v>
      </c>
      <c r="E120" t="s">
        <v>21</v>
      </c>
      <c r="F120" s="79">
        <v>0</v>
      </c>
      <c r="J120" s="14"/>
    </row>
    <row r="121" spans="2:10" x14ac:dyDescent="0.3">
      <c r="B121" s="201"/>
      <c r="C121" s="198"/>
      <c r="D121" s="22" t="s">
        <v>239</v>
      </c>
      <c r="E121" t="s">
        <v>21</v>
      </c>
      <c r="F121" s="79">
        <v>0</v>
      </c>
      <c r="J121" s="14"/>
    </row>
    <row r="122" spans="2:10" x14ac:dyDescent="0.3">
      <c r="B122" s="201"/>
      <c r="C122" s="198"/>
      <c r="D122" s="22" t="s">
        <v>240</v>
      </c>
      <c r="E122" t="s">
        <v>21</v>
      </c>
      <c r="F122" s="79">
        <v>0</v>
      </c>
      <c r="J122" s="14"/>
    </row>
    <row r="123" spans="2:10" x14ac:dyDescent="0.3">
      <c r="B123" s="201"/>
      <c r="C123" s="198"/>
      <c r="D123" s="22" t="s">
        <v>241</v>
      </c>
      <c r="E123" t="s">
        <v>21</v>
      </c>
      <c r="F123" s="79">
        <v>0</v>
      </c>
      <c r="J123" s="14"/>
    </row>
    <row r="124" spans="2:10" x14ac:dyDescent="0.3">
      <c r="B124" s="201"/>
      <c r="C124" s="198"/>
      <c r="D124" s="22" t="s">
        <v>242</v>
      </c>
      <c r="E124" t="s">
        <v>21</v>
      </c>
      <c r="F124" s="79">
        <v>0</v>
      </c>
      <c r="J124" s="14"/>
    </row>
    <row r="125" spans="2:10" x14ac:dyDescent="0.3">
      <c r="B125" s="201"/>
      <c r="C125" s="198"/>
      <c r="D125" s="22" t="s">
        <v>243</v>
      </c>
      <c r="E125" t="s">
        <v>21</v>
      </c>
      <c r="F125" s="79">
        <v>11.9</v>
      </c>
      <c r="J125" s="14"/>
    </row>
    <row r="126" spans="2:10" x14ac:dyDescent="0.3">
      <c r="B126" s="201"/>
      <c r="C126" s="198"/>
      <c r="D126" s="22" t="s">
        <v>244</v>
      </c>
      <c r="E126" t="s">
        <v>21</v>
      </c>
      <c r="F126" s="79">
        <v>0</v>
      </c>
      <c r="J126" s="14"/>
    </row>
    <row r="127" spans="2:10" x14ac:dyDescent="0.3">
      <c r="B127" s="201"/>
      <c r="C127" s="198"/>
      <c r="D127" s="22" t="s">
        <v>245</v>
      </c>
      <c r="E127" t="s">
        <v>21</v>
      </c>
      <c r="F127" s="79">
        <v>0</v>
      </c>
      <c r="J127" s="14"/>
    </row>
    <row r="128" spans="2:10" x14ac:dyDescent="0.3">
      <c r="B128" s="201"/>
      <c r="C128" s="198"/>
      <c r="D128" s="22" t="s">
        <v>246</v>
      </c>
      <c r="E128" t="s">
        <v>21</v>
      </c>
      <c r="F128" s="79">
        <v>5.0999999999999996</v>
      </c>
      <c r="J128" s="14"/>
    </row>
    <row r="129" spans="2:10" x14ac:dyDescent="0.3">
      <c r="B129" s="201"/>
      <c r="C129" s="198"/>
      <c r="D129" s="22" t="s">
        <v>247</v>
      </c>
      <c r="E129" t="s">
        <v>21</v>
      </c>
      <c r="F129" s="79">
        <v>31.2</v>
      </c>
      <c r="J129" s="14"/>
    </row>
    <row r="130" spans="2:10" x14ac:dyDescent="0.3">
      <c r="B130" s="201"/>
      <c r="C130" s="198"/>
      <c r="D130" s="22" t="s">
        <v>248</v>
      </c>
      <c r="E130" t="s">
        <v>21</v>
      </c>
      <c r="F130" s="79">
        <v>9</v>
      </c>
      <c r="J130" s="14"/>
    </row>
    <row r="131" spans="2:10" x14ac:dyDescent="0.3">
      <c r="B131" s="201"/>
      <c r="C131" s="198"/>
      <c r="D131" s="22" t="s">
        <v>249</v>
      </c>
      <c r="E131" t="s">
        <v>21</v>
      </c>
      <c r="F131" s="79">
        <v>2.7</v>
      </c>
      <c r="J131" s="14"/>
    </row>
    <row r="132" spans="2:10" x14ac:dyDescent="0.3">
      <c r="B132" s="201"/>
      <c r="C132" s="198"/>
      <c r="D132" s="22" t="s">
        <v>250</v>
      </c>
      <c r="E132" t="s">
        <v>21</v>
      </c>
      <c r="F132" s="79">
        <v>10.9</v>
      </c>
      <c r="J132" s="14"/>
    </row>
    <row r="133" spans="2:10" x14ac:dyDescent="0.3">
      <c r="B133" s="201"/>
      <c r="C133" s="198"/>
      <c r="D133" s="22" t="s">
        <v>251</v>
      </c>
      <c r="E133" t="s">
        <v>21</v>
      </c>
      <c r="F133" s="79">
        <v>29.2</v>
      </c>
      <c r="J133" s="14"/>
    </row>
    <row r="134" spans="2:10" x14ac:dyDescent="0.3">
      <c r="B134" s="201"/>
      <c r="C134" s="199"/>
      <c r="D134" s="27" t="s">
        <v>252</v>
      </c>
      <c r="E134" s="28" t="s">
        <v>21</v>
      </c>
      <c r="F134" s="80">
        <v>0</v>
      </c>
      <c r="J134" s="14"/>
    </row>
    <row r="135" spans="2:10" x14ac:dyDescent="0.3">
      <c r="B135" s="201"/>
      <c r="C135" s="206" t="s">
        <v>37</v>
      </c>
      <c r="D135" s="22" t="s">
        <v>166</v>
      </c>
      <c r="E135" t="s">
        <v>21</v>
      </c>
      <c r="F135" s="79">
        <v>12.5</v>
      </c>
      <c r="J135" s="14"/>
    </row>
    <row r="136" spans="2:10" x14ac:dyDescent="0.3">
      <c r="B136" s="201"/>
      <c r="C136" s="206" t="s">
        <v>253</v>
      </c>
      <c r="D136" s="22" t="s">
        <v>167</v>
      </c>
      <c r="E136" t="s">
        <v>21</v>
      </c>
      <c r="F136" s="79">
        <v>0</v>
      </c>
      <c r="J136" s="14"/>
    </row>
    <row r="137" spans="2:10" x14ac:dyDescent="0.3">
      <c r="B137" s="201"/>
      <c r="C137" s="206" t="s">
        <v>253</v>
      </c>
      <c r="D137" s="22" t="s">
        <v>123</v>
      </c>
      <c r="E137" t="s">
        <v>21</v>
      </c>
      <c r="F137" s="79">
        <v>2.1</v>
      </c>
      <c r="J137" s="14"/>
    </row>
    <row r="138" spans="2:10" x14ac:dyDescent="0.3">
      <c r="B138" s="201"/>
      <c r="C138" s="206" t="s">
        <v>253</v>
      </c>
      <c r="D138" s="22" t="s">
        <v>254</v>
      </c>
      <c r="E138" t="s">
        <v>21</v>
      </c>
      <c r="F138" s="79">
        <v>2.7</v>
      </c>
      <c r="J138" s="14"/>
    </row>
    <row r="139" spans="2:10" x14ac:dyDescent="0.3">
      <c r="B139" s="201"/>
      <c r="C139" s="206" t="s">
        <v>253</v>
      </c>
      <c r="D139" s="22" t="s">
        <v>168</v>
      </c>
      <c r="E139" t="s">
        <v>21</v>
      </c>
      <c r="F139" s="79">
        <v>23.7</v>
      </c>
      <c r="J139" s="14"/>
    </row>
    <row r="140" spans="2:10" x14ac:dyDescent="0.3">
      <c r="B140" s="201"/>
      <c r="C140" s="206" t="s">
        <v>253</v>
      </c>
      <c r="D140" s="22" t="s">
        <v>171</v>
      </c>
      <c r="E140" t="s">
        <v>170</v>
      </c>
      <c r="F140" s="79">
        <v>0.2</v>
      </c>
      <c r="J140" s="14"/>
    </row>
    <row r="141" spans="2:10" x14ac:dyDescent="0.3">
      <c r="B141" s="201"/>
      <c r="C141" s="206" t="s">
        <v>253</v>
      </c>
      <c r="D141" s="22" t="s">
        <v>169</v>
      </c>
      <c r="E141" t="s">
        <v>170</v>
      </c>
      <c r="F141" s="79">
        <v>0</v>
      </c>
      <c r="J141" s="14"/>
    </row>
    <row r="142" spans="2:10" x14ac:dyDescent="0.3">
      <c r="B142" s="201"/>
      <c r="C142" s="206" t="s">
        <v>253</v>
      </c>
      <c r="D142" s="22" t="s">
        <v>172</v>
      </c>
      <c r="E142" t="s">
        <v>135</v>
      </c>
      <c r="F142" s="79">
        <v>28.8</v>
      </c>
      <c r="J142" s="14"/>
    </row>
    <row r="143" spans="2:10" x14ac:dyDescent="0.3">
      <c r="B143" s="201"/>
      <c r="C143" s="206" t="s">
        <v>253</v>
      </c>
      <c r="D143" s="22" t="s">
        <v>173</v>
      </c>
      <c r="E143" t="s">
        <v>135</v>
      </c>
      <c r="F143" s="79">
        <v>25.7</v>
      </c>
      <c r="J143" s="14"/>
    </row>
    <row r="144" spans="2:10" x14ac:dyDescent="0.3">
      <c r="B144" s="201"/>
      <c r="C144" s="206" t="s">
        <v>253</v>
      </c>
      <c r="D144" s="22" t="s">
        <v>174</v>
      </c>
      <c r="E144" t="s">
        <v>135</v>
      </c>
      <c r="F144" s="79">
        <v>4.3</v>
      </c>
      <c r="J144" s="14"/>
    </row>
    <row r="145" spans="2:10" x14ac:dyDescent="0.3">
      <c r="B145" s="201"/>
      <c r="C145" s="206" t="s">
        <v>253</v>
      </c>
      <c r="D145" s="22" t="s">
        <v>255</v>
      </c>
      <c r="E145" t="s">
        <v>21</v>
      </c>
      <c r="F145" s="79">
        <v>0</v>
      </c>
      <c r="J145" s="14"/>
    </row>
    <row r="146" spans="2:10" x14ac:dyDescent="0.3">
      <c r="B146" s="201"/>
      <c r="C146" s="206" t="s">
        <v>253</v>
      </c>
      <c r="D146" s="22" t="s">
        <v>179</v>
      </c>
      <c r="E146" t="s">
        <v>135</v>
      </c>
      <c r="F146" s="79">
        <v>0</v>
      </c>
      <c r="J146" s="14"/>
    </row>
    <row r="147" spans="2:10" x14ac:dyDescent="0.3">
      <c r="B147" s="201"/>
      <c r="C147" s="206"/>
      <c r="D147" s="22" t="s">
        <v>178</v>
      </c>
      <c r="E147" t="s">
        <v>135</v>
      </c>
      <c r="F147" s="79">
        <v>0</v>
      </c>
      <c r="J147" s="14"/>
    </row>
    <row r="148" spans="2:10" x14ac:dyDescent="0.3">
      <c r="B148" s="201"/>
      <c r="C148" s="206" t="s">
        <v>253</v>
      </c>
      <c r="D148" s="22" t="s">
        <v>181</v>
      </c>
      <c r="E148" t="s">
        <v>170</v>
      </c>
      <c r="F148" s="79">
        <v>0</v>
      </c>
      <c r="J148" s="14"/>
    </row>
    <row r="149" spans="2:10" x14ac:dyDescent="0.3">
      <c r="B149" s="201"/>
      <c r="C149" s="200" t="s">
        <v>111</v>
      </c>
      <c r="D149" s="29" t="s">
        <v>256</v>
      </c>
      <c r="E149" s="30" t="s">
        <v>21</v>
      </c>
      <c r="F149" s="78">
        <v>0</v>
      </c>
      <c r="J149" s="14"/>
    </row>
    <row r="150" spans="2:10" x14ac:dyDescent="0.3">
      <c r="B150" s="201"/>
      <c r="C150" s="198" t="s">
        <v>257</v>
      </c>
      <c r="D150" s="22" t="s">
        <v>258</v>
      </c>
      <c r="E150" t="s">
        <v>21</v>
      </c>
      <c r="F150" s="79">
        <v>0</v>
      </c>
      <c r="J150" s="14"/>
    </row>
    <row r="151" spans="2:10" x14ac:dyDescent="0.3">
      <c r="B151" s="201"/>
      <c r="C151" s="198" t="s">
        <v>257</v>
      </c>
      <c r="D151" s="22" t="s">
        <v>259</v>
      </c>
      <c r="E151" t="s">
        <v>21</v>
      </c>
      <c r="F151" s="79">
        <v>43.1</v>
      </c>
      <c r="J151" s="14"/>
    </row>
    <row r="152" spans="2:10" x14ac:dyDescent="0.3">
      <c r="B152" s="201"/>
      <c r="C152" s="198" t="s">
        <v>257</v>
      </c>
      <c r="D152" s="27" t="s">
        <v>260</v>
      </c>
      <c r="E152" s="28" t="s">
        <v>21</v>
      </c>
      <c r="F152" s="80">
        <v>56.9</v>
      </c>
      <c r="J152" s="14"/>
    </row>
    <row r="153" spans="2:10" x14ac:dyDescent="0.3">
      <c r="B153" s="202"/>
      <c r="C153" s="200" t="s">
        <v>38</v>
      </c>
      <c r="D153" s="29" t="s">
        <v>189</v>
      </c>
      <c r="E153" t="s">
        <v>21</v>
      </c>
      <c r="F153" s="79">
        <v>0</v>
      </c>
      <c r="J153" s="14"/>
    </row>
    <row r="154" spans="2:10" x14ac:dyDescent="0.3">
      <c r="B154" s="202"/>
      <c r="C154" s="198" t="s">
        <v>261</v>
      </c>
      <c r="D154" s="22" t="s">
        <v>184</v>
      </c>
      <c r="E154" t="s">
        <v>135</v>
      </c>
      <c r="F154" s="79">
        <v>35.20000000000001</v>
      </c>
      <c r="J154" s="14"/>
    </row>
    <row r="155" spans="2:10" x14ac:dyDescent="0.3">
      <c r="B155" s="202"/>
      <c r="C155" s="198"/>
      <c r="D155" s="22" t="s">
        <v>186</v>
      </c>
      <c r="E155" t="s">
        <v>135</v>
      </c>
      <c r="F155" s="79">
        <v>0</v>
      </c>
      <c r="J155" s="14"/>
    </row>
    <row r="156" spans="2:10" x14ac:dyDescent="0.3">
      <c r="B156" s="202"/>
      <c r="C156" s="198" t="s">
        <v>261</v>
      </c>
      <c r="D156" s="22" t="s">
        <v>190</v>
      </c>
      <c r="E156" t="s">
        <v>21</v>
      </c>
      <c r="F156" s="79">
        <v>56.699999999999982</v>
      </c>
      <c r="J156" s="14"/>
    </row>
    <row r="157" spans="2:10" x14ac:dyDescent="0.3">
      <c r="B157" s="202"/>
      <c r="C157" s="198" t="s">
        <v>261</v>
      </c>
      <c r="D157" s="22" t="s">
        <v>262</v>
      </c>
      <c r="E157" t="s">
        <v>170</v>
      </c>
      <c r="F157" s="79">
        <v>2.4</v>
      </c>
      <c r="J157" s="14"/>
    </row>
    <row r="158" spans="2:10" x14ac:dyDescent="0.3">
      <c r="B158" s="202"/>
      <c r="C158" s="198" t="s">
        <v>261</v>
      </c>
      <c r="D158" s="22" t="s">
        <v>263</v>
      </c>
      <c r="E158" t="s">
        <v>264</v>
      </c>
      <c r="F158" s="79">
        <v>5.6999999999999993</v>
      </c>
      <c r="J158" s="14"/>
    </row>
    <row r="159" spans="2:10" x14ac:dyDescent="0.3">
      <c r="B159" s="203"/>
      <c r="C159" s="199" t="s">
        <v>261</v>
      </c>
      <c r="D159" s="27" t="s">
        <v>191</v>
      </c>
      <c r="E159" s="28" t="s">
        <v>135</v>
      </c>
      <c r="F159" s="80">
        <v>0</v>
      </c>
      <c r="J159" s="14"/>
    </row>
  </sheetData>
  <mergeCells count="24">
    <mergeCell ref="C3:C6"/>
    <mergeCell ref="C7:C8"/>
    <mergeCell ref="C22:C23"/>
    <mergeCell ref="C26:C39"/>
    <mergeCell ref="C9:C10"/>
    <mergeCell ref="C11:C14"/>
    <mergeCell ref="C15:C16"/>
    <mergeCell ref="C24:C25"/>
    <mergeCell ref="C58:C72"/>
    <mergeCell ref="C40:C41"/>
    <mergeCell ref="B81:B159"/>
    <mergeCell ref="B3:B80"/>
    <mergeCell ref="C135:C148"/>
    <mergeCell ref="C149:C152"/>
    <mergeCell ref="C153:C159"/>
    <mergeCell ref="C73:C80"/>
    <mergeCell ref="C81:C97"/>
    <mergeCell ref="C98:C101"/>
    <mergeCell ref="C102:C107"/>
    <mergeCell ref="C108:C111"/>
    <mergeCell ref="C112:C114"/>
    <mergeCell ref="C115:C134"/>
    <mergeCell ref="C42:C57"/>
    <mergeCell ref="C17:C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4">
    <tabColor theme="6" tint="0.79998168889431442"/>
  </sheetPr>
  <dimension ref="B1:G13"/>
  <sheetViews>
    <sheetView workbookViewId="0">
      <selection activeCell="B13" sqref="B13"/>
    </sheetView>
  </sheetViews>
  <sheetFormatPr defaultRowHeight="14" x14ac:dyDescent="0.3"/>
  <cols>
    <col min="1" max="1" width="3.5" customWidth="1"/>
    <col min="2" max="2" width="21.4140625" customWidth="1"/>
    <col min="3" max="3" width="38" customWidth="1"/>
    <col min="4" max="4" width="18.9140625" customWidth="1"/>
    <col min="5" max="5" width="20.4140625" customWidth="1"/>
    <col min="6" max="6" width="18.9140625" customWidth="1"/>
  </cols>
  <sheetData>
    <row r="1" spans="2:7" ht="14.5" thickBot="1" x14ac:dyDescent="0.35"/>
    <row r="2" spans="2:7" ht="28" x14ac:dyDescent="0.3">
      <c r="B2" s="6" t="s">
        <v>1</v>
      </c>
      <c r="C2" s="7" t="s">
        <v>87</v>
      </c>
      <c r="D2" s="7" t="s">
        <v>88</v>
      </c>
      <c r="E2" s="8" t="s">
        <v>89</v>
      </c>
      <c r="F2" s="8" t="s">
        <v>90</v>
      </c>
      <c r="G2" s="9" t="s">
        <v>91</v>
      </c>
    </row>
    <row r="3" spans="2:7" x14ac:dyDescent="0.3">
      <c r="B3" s="74" t="s">
        <v>14</v>
      </c>
      <c r="C3" t="s">
        <v>265</v>
      </c>
      <c r="D3" s="5" t="s">
        <v>93</v>
      </c>
      <c r="E3" s="40">
        <f>SUMIFS('LEAP Energy Demand'!$D:$D,'LEAP Energy Demand'!$B:$B,$C3,'LEAP Energy Demand'!$A:$A,$B3)</f>
        <v>476.28</v>
      </c>
      <c r="F3" s="15">
        <f>E3/$E$11</f>
        <v>0.53636343160882005</v>
      </c>
      <c r="G3" s="1"/>
    </row>
    <row r="4" spans="2:7" x14ac:dyDescent="0.3">
      <c r="B4" s="74" t="s">
        <v>14</v>
      </c>
      <c r="C4" t="s">
        <v>266</v>
      </c>
      <c r="D4" s="5" t="s">
        <v>93</v>
      </c>
      <c r="E4" s="40">
        <f>SUMIFS('LEAP Energy Demand'!$D:$D,'LEAP Energy Demand'!$B:$B,$C4,'LEAP Energy Demand'!$A:$A,$B4)</f>
        <v>118.26</v>
      </c>
      <c r="F4" s="15">
        <f t="shared" ref="F4:F10" si="0">E4/$E$11</f>
        <v>0.13317867519538731</v>
      </c>
      <c r="G4" s="1"/>
    </row>
    <row r="5" spans="2:7" x14ac:dyDescent="0.3">
      <c r="B5" s="74" t="s">
        <v>14</v>
      </c>
      <c r="C5" t="s">
        <v>267</v>
      </c>
      <c r="D5" s="5" t="s">
        <v>93</v>
      </c>
      <c r="E5" s="40">
        <f>SUMIFS('LEAP Energy Demand'!$D:$D,'LEAP Energy Demand'!$B:$B,$C5,'LEAP Energy Demand'!$A:$A,$B5)</f>
        <v>70.41</v>
      </c>
      <c r="F5" s="15">
        <f t="shared" si="0"/>
        <v>7.9292326403747837E-2</v>
      </c>
      <c r="G5" s="1"/>
    </row>
    <row r="6" spans="2:7" x14ac:dyDescent="0.3">
      <c r="B6" s="74" t="s">
        <v>14</v>
      </c>
      <c r="C6" t="s">
        <v>268</v>
      </c>
      <c r="D6" s="5" t="s">
        <v>93</v>
      </c>
      <c r="E6" s="40">
        <f>SUMIFS('LEAP Energy Demand'!$D:$D,'LEAP Energy Demand'!$B:$B,$C6,'LEAP Energy Demand'!$A:$A,$B6)</f>
        <v>17.100000000000001</v>
      </c>
      <c r="F6" s="15">
        <f t="shared" si="0"/>
        <v>1.9257190477263004E-2</v>
      </c>
      <c r="G6" s="1"/>
    </row>
    <row r="7" spans="2:7" x14ac:dyDescent="0.3">
      <c r="B7" s="74" t="s">
        <v>14</v>
      </c>
      <c r="C7" t="s">
        <v>269</v>
      </c>
      <c r="D7" s="5" t="s">
        <v>93</v>
      </c>
      <c r="E7" s="40">
        <f>SUMIFS('LEAP Energy Demand'!$D:$D,'LEAP Energy Demand'!$B:$B,$C7,'LEAP Energy Demand'!$A:$A,$B7)</f>
        <v>101.03</v>
      </c>
      <c r="F7" s="15">
        <f t="shared" si="0"/>
        <v>0.11377508502443751</v>
      </c>
      <c r="G7" s="1"/>
    </row>
    <row r="8" spans="2:7" x14ac:dyDescent="0.3">
      <c r="B8" s="74" t="s">
        <v>14</v>
      </c>
      <c r="C8" t="s">
        <v>270</v>
      </c>
      <c r="D8" s="5" t="s">
        <v>93</v>
      </c>
      <c r="E8" s="40">
        <f>SUMIFS('LEAP Energy Demand'!$D:$D,'LEAP Energy Demand'!$B:$B,$C8,'LEAP Energy Demand'!$A:$A,$B8)</f>
        <v>20.239999999999998</v>
      </c>
      <c r="F8" s="15">
        <f t="shared" si="0"/>
        <v>2.2793306155544046E-2</v>
      </c>
      <c r="G8" s="1"/>
    </row>
    <row r="9" spans="2:7" x14ac:dyDescent="0.3">
      <c r="B9" s="74" t="s">
        <v>14</v>
      </c>
      <c r="C9" t="s">
        <v>44</v>
      </c>
      <c r="D9" t="s">
        <v>106</v>
      </c>
      <c r="E9" s="40">
        <f>SUMIFS('LEAP Energy Demand'!$D:$D,'LEAP Energy Demand'!$B:$B,$C9,'LEAP Energy Demand'!$A:$A,$B9)</f>
        <v>19.36</v>
      </c>
      <c r="F9" s="15">
        <f t="shared" si="0"/>
        <v>2.1802292844433434E-2</v>
      </c>
      <c r="G9" s="1"/>
    </row>
    <row r="10" spans="2:7" ht="14.5" thickBot="1" x14ac:dyDescent="0.35">
      <c r="B10" s="75" t="s">
        <v>14</v>
      </c>
      <c r="C10" s="2" t="s">
        <v>39</v>
      </c>
      <c r="D10" s="4" t="s">
        <v>106</v>
      </c>
      <c r="E10" s="42">
        <f>SUMIFS('LEAP Energy Demand'!$D:$D,'LEAP Energy Demand'!$B:$B,$C10,'LEAP Energy Demand'!$A:$A,$B10)</f>
        <v>65.3</v>
      </c>
      <c r="F10" s="16">
        <f t="shared" si="0"/>
        <v>7.3537692290366899E-2</v>
      </c>
      <c r="G10" s="3"/>
    </row>
    <row r="11" spans="2:7" x14ac:dyDescent="0.3">
      <c r="C11" t="s">
        <v>114</v>
      </c>
      <c r="E11" s="14">
        <f>SUM(E3:E10)</f>
        <v>887.9799999999999</v>
      </c>
      <c r="F11" s="15">
        <f>SUM(F3:F10)</f>
        <v>1.0000000000000002</v>
      </c>
    </row>
    <row r="13" spans="2:7" x14ac:dyDescent="0.3">
      <c r="B13" s="5"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610C9-2924-4D64-AD49-0E46C9857C8F}">
  <sheetPr codeName="Sheet25">
    <tabColor theme="6" tint="0.79998168889431442"/>
  </sheetPr>
  <dimension ref="B1:AR33"/>
  <sheetViews>
    <sheetView workbookViewId="0">
      <pane xSplit="5" topLeftCell="F1" activePane="topRight" state="frozen"/>
      <selection pane="topRight" activeCell="J15" sqref="J15"/>
    </sheetView>
  </sheetViews>
  <sheetFormatPr defaultRowHeight="14" x14ac:dyDescent="0.3"/>
  <cols>
    <col min="1" max="1" width="2.1640625" customWidth="1"/>
    <col min="2" max="2" width="18.9140625" customWidth="1"/>
    <col min="3" max="3" width="18.1640625" customWidth="1"/>
    <col min="4" max="4" width="22.6640625" customWidth="1"/>
    <col min="5" max="5" width="16.9140625" customWidth="1"/>
    <col min="7" max="7" width="16.6640625" style="181" customWidth="1"/>
    <col min="8" max="8" width="7.6640625" style="150" customWidth="1"/>
    <col min="9" max="39" width="6.9140625" customWidth="1"/>
  </cols>
  <sheetData>
    <row r="1" spans="2:42" x14ac:dyDescent="0.3">
      <c r="H1" s="151" t="s">
        <v>272</v>
      </c>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row>
    <row r="2" spans="2:42" ht="70" x14ac:dyDescent="0.3">
      <c r="B2" s="31" t="s">
        <v>1</v>
      </c>
      <c r="C2" s="32" t="s">
        <v>87</v>
      </c>
      <c r="D2" s="32" t="s">
        <v>116</v>
      </c>
      <c r="E2" s="33" t="s">
        <v>117</v>
      </c>
      <c r="F2" s="34" t="s">
        <v>118</v>
      </c>
      <c r="G2" s="185" t="s">
        <v>273</v>
      </c>
      <c r="H2" s="152">
        <v>2019</v>
      </c>
      <c r="I2" s="153">
        <v>2020</v>
      </c>
      <c r="J2" s="153">
        <v>2021</v>
      </c>
      <c r="K2" s="153">
        <v>2022</v>
      </c>
      <c r="L2" s="153">
        <v>2023</v>
      </c>
      <c r="M2" s="153">
        <v>2024</v>
      </c>
      <c r="N2" s="153">
        <v>2025</v>
      </c>
      <c r="O2" s="153">
        <v>2026</v>
      </c>
      <c r="P2" s="153">
        <v>2027</v>
      </c>
      <c r="Q2" s="153">
        <v>2028</v>
      </c>
      <c r="R2" s="153">
        <v>2029</v>
      </c>
      <c r="S2" s="153">
        <v>2030</v>
      </c>
      <c r="T2" s="153">
        <v>2031</v>
      </c>
      <c r="U2" s="153">
        <v>2032</v>
      </c>
      <c r="V2" s="153">
        <v>2033</v>
      </c>
      <c r="W2" s="153">
        <v>2034</v>
      </c>
      <c r="X2" s="153">
        <v>2035</v>
      </c>
      <c r="Y2" s="153">
        <v>2036</v>
      </c>
      <c r="Z2" s="153">
        <v>2037</v>
      </c>
      <c r="AA2" s="153">
        <v>2038</v>
      </c>
      <c r="AB2" s="153">
        <v>2039</v>
      </c>
      <c r="AC2" s="153">
        <v>2040</v>
      </c>
      <c r="AD2" s="153">
        <v>2041</v>
      </c>
      <c r="AE2" s="153">
        <v>2042</v>
      </c>
      <c r="AF2" s="153">
        <v>2043</v>
      </c>
      <c r="AG2" s="153">
        <v>2044</v>
      </c>
      <c r="AH2" s="153">
        <v>2045</v>
      </c>
      <c r="AI2" s="153">
        <v>2046</v>
      </c>
      <c r="AJ2" s="153">
        <v>2047</v>
      </c>
      <c r="AK2" s="153">
        <v>2048</v>
      </c>
      <c r="AL2" s="153">
        <v>2049</v>
      </c>
      <c r="AM2" s="153">
        <v>2050</v>
      </c>
    </row>
    <row r="3" spans="2:42" x14ac:dyDescent="0.3">
      <c r="B3" s="211" t="s">
        <v>274</v>
      </c>
      <c r="C3" s="200" t="s">
        <v>275</v>
      </c>
      <c r="D3" s="172" t="s">
        <v>276</v>
      </c>
      <c r="E3" s="173" t="s">
        <v>276</v>
      </c>
      <c r="F3" s="174">
        <v>99.4</v>
      </c>
      <c r="G3" s="182">
        <v>24</v>
      </c>
      <c r="H3" s="158">
        <v>32.799999999999997</v>
      </c>
      <c r="I3" s="159">
        <v>41.6</v>
      </c>
      <c r="J3" s="159">
        <v>42.8</v>
      </c>
      <c r="K3" s="159">
        <v>44.9</v>
      </c>
      <c r="L3" s="159">
        <v>46.4</v>
      </c>
      <c r="M3" s="159">
        <v>51</v>
      </c>
      <c r="N3" s="159">
        <v>53.2</v>
      </c>
      <c r="O3" s="159">
        <v>55.5</v>
      </c>
      <c r="P3" s="159">
        <v>55.8</v>
      </c>
      <c r="Q3" s="159">
        <v>56.2</v>
      </c>
      <c r="R3" s="159">
        <v>56.2</v>
      </c>
      <c r="S3" s="159">
        <v>56.2</v>
      </c>
      <c r="T3" s="159">
        <v>56.1</v>
      </c>
      <c r="U3" s="159">
        <v>56.1</v>
      </c>
      <c r="V3" s="159">
        <v>56.1</v>
      </c>
      <c r="W3" s="159">
        <v>56</v>
      </c>
      <c r="X3" s="159">
        <v>56.1</v>
      </c>
      <c r="Y3" s="159">
        <v>56.1</v>
      </c>
      <c r="Z3" s="159">
        <v>55.6</v>
      </c>
      <c r="AA3" s="159">
        <v>55.7</v>
      </c>
      <c r="AB3" s="159">
        <v>55.4</v>
      </c>
      <c r="AC3" s="159">
        <v>53.9</v>
      </c>
      <c r="AD3" s="159">
        <v>52.9</v>
      </c>
      <c r="AE3" s="159">
        <v>52</v>
      </c>
      <c r="AF3" s="159">
        <v>51.9</v>
      </c>
      <c r="AG3" s="159">
        <v>51.8</v>
      </c>
      <c r="AH3" s="159">
        <v>52</v>
      </c>
      <c r="AI3" s="159">
        <v>51.5</v>
      </c>
      <c r="AJ3" s="159">
        <v>51.7</v>
      </c>
      <c r="AK3" s="159">
        <v>51.7</v>
      </c>
      <c r="AL3" s="159">
        <v>51.7</v>
      </c>
      <c r="AM3" s="160">
        <v>51.8</v>
      </c>
    </row>
    <row r="4" spans="2:42" x14ac:dyDescent="0.3">
      <c r="B4" s="212"/>
      <c r="C4" s="198"/>
      <c r="D4" s="175" t="s">
        <v>277</v>
      </c>
      <c r="E4" s="176" t="s">
        <v>277</v>
      </c>
      <c r="F4" s="177">
        <v>0.7</v>
      </c>
      <c r="G4" s="183">
        <f>25.4/1.155</f>
        <v>21.99134199134199</v>
      </c>
      <c r="H4" s="191">
        <v>43.636363636363633</v>
      </c>
      <c r="I4" s="162">
        <v>44.155844155844157</v>
      </c>
      <c r="J4" s="162">
        <v>44.935064935064936</v>
      </c>
      <c r="K4" s="162">
        <v>46.14718614718614</v>
      </c>
      <c r="L4" s="162">
        <v>47.272727272727273</v>
      </c>
      <c r="M4" s="162">
        <v>48.05194805194806</v>
      </c>
      <c r="N4" s="162">
        <v>50.38961038961039</v>
      </c>
      <c r="O4" s="162">
        <v>50.303030303030305</v>
      </c>
      <c r="P4" s="162">
        <v>50.303030303030305</v>
      </c>
      <c r="Q4" s="162">
        <v>50.216450216450212</v>
      </c>
      <c r="R4" s="162">
        <v>50.129870129870127</v>
      </c>
      <c r="S4" s="162">
        <v>50.129870129870127</v>
      </c>
      <c r="T4" s="162">
        <v>50.129870129870127</v>
      </c>
      <c r="U4" s="162">
        <v>50.043290043290042</v>
      </c>
      <c r="V4" s="162">
        <v>50.043290043290042</v>
      </c>
      <c r="W4" s="162">
        <v>49.956709956709958</v>
      </c>
      <c r="X4" s="162">
        <v>49.956709956709958</v>
      </c>
      <c r="Y4" s="162">
        <v>49.870129870129873</v>
      </c>
      <c r="Z4" s="162">
        <v>49.783549783549788</v>
      </c>
      <c r="AA4" s="162">
        <v>49.696969696969695</v>
      </c>
      <c r="AB4" s="162">
        <v>49.523809523809526</v>
      </c>
      <c r="AC4" s="162">
        <v>49.350649350649356</v>
      </c>
      <c r="AD4" s="162">
        <v>49.177489177489178</v>
      </c>
      <c r="AE4" s="162">
        <v>48.917748917748924</v>
      </c>
      <c r="AF4" s="162">
        <v>48.744588744588746</v>
      </c>
      <c r="AG4" s="162">
        <v>48.484848484848492</v>
      </c>
      <c r="AH4" s="162">
        <v>48.225108225108222</v>
      </c>
      <c r="AI4" s="162">
        <v>48.05194805194806</v>
      </c>
      <c r="AJ4" s="162">
        <v>47.792207792207797</v>
      </c>
      <c r="AK4" s="162">
        <v>47.61904761904762</v>
      </c>
      <c r="AL4" s="162">
        <v>47.359307359307365</v>
      </c>
      <c r="AM4" s="163">
        <v>47.186147186147181</v>
      </c>
    </row>
    <row r="5" spans="2:42" x14ac:dyDescent="0.3">
      <c r="B5" s="212"/>
      <c r="C5" s="198"/>
      <c r="D5" s="175" t="s">
        <v>278</v>
      </c>
      <c r="E5" s="176" t="s">
        <v>278</v>
      </c>
      <c r="F5" s="177">
        <v>0</v>
      </c>
      <c r="G5" s="183">
        <v>42.8</v>
      </c>
      <c r="H5" s="161">
        <v>42.8</v>
      </c>
      <c r="I5" s="162">
        <v>43.7</v>
      </c>
      <c r="J5" s="162">
        <v>45.4</v>
      </c>
      <c r="K5" s="162">
        <v>47.4</v>
      </c>
      <c r="L5" s="162">
        <v>49.2</v>
      </c>
      <c r="M5" s="162">
        <v>50.3</v>
      </c>
      <c r="N5" s="162">
        <v>53.8</v>
      </c>
      <c r="O5" s="162">
        <v>53.8</v>
      </c>
      <c r="P5" s="162">
        <v>53.8</v>
      </c>
      <c r="Q5" s="162">
        <v>53.7</v>
      </c>
      <c r="R5" s="162">
        <v>53.7</v>
      </c>
      <c r="S5" s="162">
        <v>53.7</v>
      </c>
      <c r="T5" s="162">
        <v>53.6</v>
      </c>
      <c r="U5" s="162">
        <v>53.7</v>
      </c>
      <c r="V5" s="162">
        <v>53.7</v>
      </c>
      <c r="W5" s="162">
        <v>53.7</v>
      </c>
      <c r="X5" s="162">
        <v>53.6</v>
      </c>
      <c r="Y5" s="162">
        <v>53.6</v>
      </c>
      <c r="Z5" s="162">
        <v>53.5</v>
      </c>
      <c r="AA5" s="162">
        <v>53.4</v>
      </c>
      <c r="AB5" s="162">
        <v>53.4</v>
      </c>
      <c r="AC5" s="162">
        <v>53.3</v>
      </c>
      <c r="AD5" s="162">
        <v>53.2</v>
      </c>
      <c r="AE5" s="162">
        <v>53.1</v>
      </c>
      <c r="AF5" s="162">
        <v>53.1</v>
      </c>
      <c r="AG5" s="162">
        <v>53</v>
      </c>
      <c r="AH5" s="162">
        <v>52.9</v>
      </c>
      <c r="AI5" s="162">
        <v>52.8</v>
      </c>
      <c r="AJ5" s="162">
        <v>52.8</v>
      </c>
      <c r="AK5" s="162">
        <v>52.7</v>
      </c>
      <c r="AL5" s="162">
        <v>52.6</v>
      </c>
      <c r="AM5" s="163">
        <v>52.5</v>
      </c>
    </row>
    <row r="6" spans="2:42" x14ac:dyDescent="0.3">
      <c r="B6" s="212"/>
      <c r="C6" s="198"/>
      <c r="D6" s="175" t="s">
        <v>279</v>
      </c>
      <c r="E6" s="176" t="s">
        <v>280</v>
      </c>
      <c r="F6" s="177">
        <v>0</v>
      </c>
      <c r="G6" s="183">
        <v>70</v>
      </c>
      <c r="H6" s="164">
        <v>87.85</v>
      </c>
      <c r="I6" s="165">
        <v>105.75</v>
      </c>
      <c r="J6" s="165">
        <v>105.05000000000001</v>
      </c>
      <c r="K6" s="162">
        <v>104.7</v>
      </c>
      <c r="L6" s="162">
        <v>108</v>
      </c>
      <c r="M6" s="162">
        <v>110.55</v>
      </c>
      <c r="N6" s="162">
        <v>112</v>
      </c>
      <c r="O6" s="162">
        <v>113.15</v>
      </c>
      <c r="P6" s="162">
        <v>113.1</v>
      </c>
      <c r="Q6" s="162">
        <v>113.05000000000001</v>
      </c>
      <c r="R6" s="162">
        <v>113.05000000000001</v>
      </c>
      <c r="S6" s="162">
        <v>112.5</v>
      </c>
      <c r="T6" s="162">
        <v>112.55</v>
      </c>
      <c r="U6" s="162">
        <v>112.39999999999999</v>
      </c>
      <c r="V6" s="162">
        <v>112.25</v>
      </c>
      <c r="W6" s="162">
        <v>112.35</v>
      </c>
      <c r="X6" s="162">
        <v>112.85</v>
      </c>
      <c r="Y6" s="162">
        <v>112.95</v>
      </c>
      <c r="Z6" s="162">
        <v>114.1</v>
      </c>
      <c r="AA6" s="162">
        <v>113.80000000000001</v>
      </c>
      <c r="AB6" s="162">
        <v>114.45</v>
      </c>
      <c r="AC6" s="162">
        <v>116.10000000000001</v>
      </c>
      <c r="AD6" s="162">
        <v>116.7</v>
      </c>
      <c r="AE6" s="162">
        <v>117.65</v>
      </c>
      <c r="AF6" s="162">
        <v>117.5</v>
      </c>
      <c r="AG6" s="162">
        <v>117.80000000000001</v>
      </c>
      <c r="AH6" s="162">
        <v>117.75</v>
      </c>
      <c r="AI6" s="162">
        <v>117.75</v>
      </c>
      <c r="AJ6" s="162">
        <v>117.80000000000001</v>
      </c>
      <c r="AK6" s="162">
        <v>118</v>
      </c>
      <c r="AL6" s="162">
        <v>118</v>
      </c>
      <c r="AM6" s="163">
        <v>118</v>
      </c>
    </row>
    <row r="7" spans="2:42" x14ac:dyDescent="0.3">
      <c r="B7" s="212"/>
      <c r="C7" s="198"/>
      <c r="D7" s="175" t="s">
        <v>281</v>
      </c>
      <c r="E7" s="176" t="s">
        <v>21</v>
      </c>
      <c r="F7" s="177">
        <v>0</v>
      </c>
      <c r="G7" s="183">
        <v>116</v>
      </c>
      <c r="H7" s="161">
        <v>142.9</v>
      </c>
      <c r="I7" s="162">
        <v>169.9</v>
      </c>
      <c r="J7" s="162">
        <v>167.3</v>
      </c>
      <c r="K7" s="162">
        <v>164.5</v>
      </c>
      <c r="L7" s="162">
        <v>169.6</v>
      </c>
      <c r="M7" s="162">
        <v>170.1</v>
      </c>
      <c r="N7" s="162">
        <v>170.8</v>
      </c>
      <c r="O7" s="162">
        <v>170.8</v>
      </c>
      <c r="P7" s="162">
        <v>170.4</v>
      </c>
      <c r="Q7" s="162">
        <v>169.9</v>
      </c>
      <c r="R7" s="162">
        <v>169.9</v>
      </c>
      <c r="S7" s="162">
        <v>168.8</v>
      </c>
      <c r="T7" s="162">
        <v>169</v>
      </c>
      <c r="U7" s="162">
        <v>168.7</v>
      </c>
      <c r="V7" s="162">
        <v>168.4</v>
      </c>
      <c r="W7" s="162">
        <v>168.7</v>
      </c>
      <c r="X7" s="162">
        <v>169.6</v>
      </c>
      <c r="Y7" s="162">
        <v>169.8</v>
      </c>
      <c r="Z7" s="162">
        <v>172.6</v>
      </c>
      <c r="AA7" s="162">
        <v>171.9</v>
      </c>
      <c r="AB7" s="162">
        <v>173.5</v>
      </c>
      <c r="AC7" s="162">
        <v>178.3</v>
      </c>
      <c r="AD7" s="162">
        <v>180.5</v>
      </c>
      <c r="AE7" s="162">
        <v>183.3</v>
      </c>
      <c r="AF7" s="162">
        <v>183.1</v>
      </c>
      <c r="AG7" s="162">
        <v>183.8</v>
      </c>
      <c r="AH7" s="162">
        <v>183.5</v>
      </c>
      <c r="AI7" s="162">
        <v>184</v>
      </c>
      <c r="AJ7" s="162">
        <v>183.9</v>
      </c>
      <c r="AK7" s="162">
        <v>184.3</v>
      </c>
      <c r="AL7" s="162">
        <v>184.3</v>
      </c>
      <c r="AM7" s="163">
        <v>184.2</v>
      </c>
    </row>
    <row r="8" spans="2:42" x14ac:dyDescent="0.3">
      <c r="B8" s="212"/>
      <c r="C8" s="199"/>
      <c r="D8" s="178" t="s">
        <v>282</v>
      </c>
      <c r="E8" s="179" t="s">
        <v>283</v>
      </c>
      <c r="F8" s="180">
        <v>0</v>
      </c>
      <c r="G8" s="184">
        <v>54.5</v>
      </c>
      <c r="H8" s="166">
        <v>54.5</v>
      </c>
      <c r="I8" s="167">
        <v>54.5</v>
      </c>
      <c r="J8" s="167">
        <v>54.8</v>
      </c>
      <c r="K8" s="167">
        <v>55.5</v>
      </c>
      <c r="L8" s="167">
        <v>56.3</v>
      </c>
      <c r="M8" s="167">
        <v>56.9</v>
      </c>
      <c r="N8" s="167">
        <v>58.2</v>
      </c>
      <c r="O8" s="167">
        <v>58.2</v>
      </c>
      <c r="P8" s="167">
        <v>58.3</v>
      </c>
      <c r="Q8" s="167">
        <v>58.3</v>
      </c>
      <c r="R8" s="167">
        <v>58.4</v>
      </c>
      <c r="S8" s="167">
        <v>58.4</v>
      </c>
      <c r="T8" s="167">
        <v>58.4</v>
      </c>
      <c r="U8" s="167">
        <v>58.4</v>
      </c>
      <c r="V8" s="167">
        <v>58.4</v>
      </c>
      <c r="W8" s="167">
        <v>58.5</v>
      </c>
      <c r="X8" s="167">
        <v>58.5</v>
      </c>
      <c r="Y8" s="167">
        <v>58.5</v>
      </c>
      <c r="Z8" s="167">
        <v>58.5</v>
      </c>
      <c r="AA8" s="167">
        <v>58.5</v>
      </c>
      <c r="AB8" s="167">
        <v>58.5</v>
      </c>
      <c r="AC8" s="167">
        <v>58.6</v>
      </c>
      <c r="AD8" s="167">
        <v>58.6</v>
      </c>
      <c r="AE8" s="167">
        <v>58.6</v>
      </c>
      <c r="AF8" s="167">
        <v>58.6</v>
      </c>
      <c r="AG8" s="167">
        <v>58.7</v>
      </c>
      <c r="AH8" s="167">
        <v>58.7</v>
      </c>
      <c r="AI8" s="167">
        <v>58.7</v>
      </c>
      <c r="AJ8" s="167">
        <v>58.7</v>
      </c>
      <c r="AK8" s="167">
        <v>58.8</v>
      </c>
      <c r="AL8" s="167">
        <v>58.8</v>
      </c>
      <c r="AM8" s="168">
        <v>58.8</v>
      </c>
    </row>
    <row r="9" spans="2:42" x14ac:dyDescent="0.3">
      <c r="B9" s="212"/>
      <c r="C9" s="200" t="s">
        <v>266</v>
      </c>
      <c r="D9" s="172" t="s">
        <v>276</v>
      </c>
      <c r="E9" s="173" t="s">
        <v>276</v>
      </c>
      <c r="F9" s="174">
        <v>99.2</v>
      </c>
      <c r="G9" s="188">
        <v>17.8</v>
      </c>
      <c r="H9" s="192">
        <v>24.6</v>
      </c>
      <c r="I9" s="193">
        <v>31.4</v>
      </c>
      <c r="J9" s="170">
        <v>32.4</v>
      </c>
      <c r="K9" s="170">
        <v>34</v>
      </c>
      <c r="L9" s="170">
        <v>35.299999999999997</v>
      </c>
      <c r="M9" s="170">
        <v>36.700000000000003</v>
      </c>
      <c r="N9" s="170">
        <v>38.299999999999997</v>
      </c>
      <c r="O9" s="170">
        <v>40.1</v>
      </c>
      <c r="P9" s="170">
        <v>40.4</v>
      </c>
      <c r="Q9" s="170">
        <v>40.700000000000003</v>
      </c>
      <c r="R9" s="170">
        <v>40.799999999999997</v>
      </c>
      <c r="S9" s="170">
        <v>41.1</v>
      </c>
      <c r="T9" s="170">
        <v>41.2</v>
      </c>
      <c r="U9" s="170">
        <v>41.2</v>
      </c>
      <c r="V9" s="170">
        <v>41.2</v>
      </c>
      <c r="W9" s="170">
        <v>41.2</v>
      </c>
      <c r="X9" s="170">
        <v>41.2</v>
      </c>
      <c r="Y9" s="170">
        <v>41.2</v>
      </c>
      <c r="Z9" s="170">
        <v>41.2</v>
      </c>
      <c r="AA9" s="170">
        <v>41.1</v>
      </c>
      <c r="AB9" s="170">
        <v>40.299999999999997</v>
      </c>
      <c r="AC9" s="170">
        <v>40.5</v>
      </c>
      <c r="AD9" s="170">
        <v>40.5</v>
      </c>
      <c r="AE9" s="170">
        <v>40.4</v>
      </c>
      <c r="AF9" s="170">
        <v>40.4</v>
      </c>
      <c r="AG9" s="170">
        <v>39.9</v>
      </c>
      <c r="AH9" s="170">
        <v>39.9</v>
      </c>
      <c r="AI9" s="170">
        <v>39.700000000000003</v>
      </c>
      <c r="AJ9" s="170">
        <v>39.700000000000003</v>
      </c>
      <c r="AK9" s="170">
        <v>39.700000000000003</v>
      </c>
      <c r="AL9" s="170">
        <v>39.700000000000003</v>
      </c>
      <c r="AM9" s="171">
        <v>39.700000000000003</v>
      </c>
      <c r="AN9" s="73"/>
      <c r="AO9" s="73"/>
      <c r="AP9" s="73"/>
    </row>
    <row r="10" spans="2:42" x14ac:dyDescent="0.3">
      <c r="B10" s="212"/>
      <c r="C10" s="198"/>
      <c r="D10" s="175" t="s">
        <v>277</v>
      </c>
      <c r="E10" s="176" t="s">
        <v>277</v>
      </c>
      <c r="F10" s="177">
        <v>0.8</v>
      </c>
      <c r="G10" s="183">
        <f>21.8/1.155</f>
        <v>18.874458874458874</v>
      </c>
      <c r="H10" s="161">
        <v>32.034632034632033</v>
      </c>
      <c r="I10" s="162">
        <v>32.554112554112557</v>
      </c>
      <c r="J10" s="162">
        <v>33.419913419913421</v>
      </c>
      <c r="K10" s="162">
        <v>34.458874458874462</v>
      </c>
      <c r="L10" s="162">
        <v>35.151515151515149</v>
      </c>
      <c r="M10" s="162">
        <v>36.796536796536792</v>
      </c>
      <c r="N10" s="162">
        <v>38.00865800865801</v>
      </c>
      <c r="O10" s="162">
        <v>38.00865800865801</v>
      </c>
      <c r="P10" s="162">
        <v>37.922077922077918</v>
      </c>
      <c r="Q10" s="162">
        <v>37.835497835497833</v>
      </c>
      <c r="R10" s="162">
        <v>37.748917748917755</v>
      </c>
      <c r="S10" s="162">
        <v>37.748917748917755</v>
      </c>
      <c r="T10" s="162">
        <v>37.662337662337663</v>
      </c>
      <c r="U10" s="162">
        <v>37.662337662337663</v>
      </c>
      <c r="V10" s="162">
        <v>37.575757575757578</v>
      </c>
      <c r="W10" s="162">
        <v>37.575757575757578</v>
      </c>
      <c r="X10" s="162">
        <v>37.489177489177486</v>
      </c>
      <c r="Y10" s="162">
        <v>37.402597402597408</v>
      </c>
      <c r="Z10" s="162">
        <v>37.316017316017316</v>
      </c>
      <c r="AA10" s="162">
        <v>37.316017316017316</v>
      </c>
      <c r="AB10" s="162">
        <v>37.229437229437231</v>
      </c>
      <c r="AC10" s="162">
        <v>37.142857142857146</v>
      </c>
      <c r="AD10" s="162">
        <v>37.056277056277054</v>
      </c>
      <c r="AE10" s="162">
        <v>37.056277056277054</v>
      </c>
      <c r="AF10" s="162">
        <v>36.969696969696976</v>
      </c>
      <c r="AG10" s="162">
        <v>36.969696969696976</v>
      </c>
      <c r="AH10" s="162">
        <v>36.883116883116884</v>
      </c>
      <c r="AI10" s="162">
        <v>36.796536796536792</v>
      </c>
      <c r="AJ10" s="162">
        <v>36.709956709956714</v>
      </c>
      <c r="AK10" s="162">
        <v>36.623376623376622</v>
      </c>
      <c r="AL10" s="162">
        <v>36.536796536796544</v>
      </c>
      <c r="AM10" s="163">
        <v>36.450216450216452</v>
      </c>
    </row>
    <row r="11" spans="2:42" x14ac:dyDescent="0.3">
      <c r="B11" s="212"/>
      <c r="C11" s="198"/>
      <c r="D11" s="175" t="s">
        <v>278</v>
      </c>
      <c r="E11" s="176" t="s">
        <v>278</v>
      </c>
      <c r="F11" s="177">
        <v>0</v>
      </c>
      <c r="G11" s="183">
        <v>30.8</v>
      </c>
      <c r="H11" s="161">
        <v>30.8</v>
      </c>
      <c r="I11" s="162">
        <v>31.7</v>
      </c>
      <c r="J11" s="162">
        <v>32.9</v>
      </c>
      <c r="K11" s="162">
        <v>34.299999999999997</v>
      </c>
      <c r="L11" s="162">
        <v>35.5</v>
      </c>
      <c r="M11" s="162">
        <v>37.4</v>
      </c>
      <c r="N11" s="162">
        <v>39.4</v>
      </c>
      <c r="O11" s="162">
        <v>39.5</v>
      </c>
      <c r="P11" s="162">
        <v>39.5</v>
      </c>
      <c r="Q11" s="162">
        <v>39.5</v>
      </c>
      <c r="R11" s="162">
        <v>39.5</v>
      </c>
      <c r="S11" s="162">
        <v>39.5</v>
      </c>
      <c r="T11" s="162">
        <v>39.5</v>
      </c>
      <c r="U11" s="162">
        <v>39.5</v>
      </c>
      <c r="V11" s="162">
        <v>39.6</v>
      </c>
      <c r="W11" s="162">
        <v>39.6</v>
      </c>
      <c r="X11" s="162">
        <v>39.5</v>
      </c>
      <c r="Y11" s="162">
        <v>39.5</v>
      </c>
      <c r="Z11" s="162">
        <v>39.4</v>
      </c>
      <c r="AA11" s="162">
        <v>39.4</v>
      </c>
      <c r="AB11" s="162">
        <v>39.4</v>
      </c>
      <c r="AC11" s="162">
        <v>39.299999999999997</v>
      </c>
      <c r="AD11" s="162">
        <v>39.299999999999997</v>
      </c>
      <c r="AE11" s="162">
        <v>39.200000000000003</v>
      </c>
      <c r="AF11" s="162">
        <v>39.1</v>
      </c>
      <c r="AG11" s="162">
        <v>38.9</v>
      </c>
      <c r="AH11" s="162">
        <v>38.799999999999997</v>
      </c>
      <c r="AI11" s="162">
        <v>38.700000000000003</v>
      </c>
      <c r="AJ11" s="162">
        <v>38.6</v>
      </c>
      <c r="AK11" s="162">
        <v>38.5</v>
      </c>
      <c r="AL11" s="162">
        <v>38.4</v>
      </c>
      <c r="AM11" s="163">
        <v>38.299999999999997</v>
      </c>
    </row>
    <row r="12" spans="2:42" x14ac:dyDescent="0.3">
      <c r="B12" s="212"/>
      <c r="C12" s="198"/>
      <c r="D12" s="175" t="s">
        <v>279</v>
      </c>
      <c r="E12" s="176" t="s">
        <v>280</v>
      </c>
      <c r="F12" s="177">
        <v>0</v>
      </c>
      <c r="G12" s="183">
        <v>50.9</v>
      </c>
      <c r="H12" s="164">
        <v>67.150000000000006</v>
      </c>
      <c r="I12" s="162">
        <v>83.4</v>
      </c>
      <c r="J12" s="162">
        <v>79.55</v>
      </c>
      <c r="K12" s="162">
        <v>80.55</v>
      </c>
      <c r="L12" s="162">
        <v>83.449999999999989</v>
      </c>
      <c r="M12" s="162">
        <v>86.15</v>
      </c>
      <c r="N12" s="162">
        <v>87.699999999999989</v>
      </c>
      <c r="O12" s="162">
        <v>88.55</v>
      </c>
      <c r="P12" s="162">
        <v>89.25</v>
      </c>
      <c r="Q12" s="162">
        <v>89.4</v>
      </c>
      <c r="R12" s="162">
        <v>88.85</v>
      </c>
      <c r="S12" s="162">
        <v>86.899999999999991</v>
      </c>
      <c r="T12" s="162">
        <v>85.449999999999989</v>
      </c>
      <c r="U12" s="162">
        <v>85.4</v>
      </c>
      <c r="V12" s="162">
        <v>85.5</v>
      </c>
      <c r="W12" s="162">
        <v>85.300000000000011</v>
      </c>
      <c r="X12" s="162">
        <v>85.300000000000011</v>
      </c>
      <c r="Y12" s="162">
        <v>85.75</v>
      </c>
      <c r="Z12" s="162">
        <v>85.800000000000011</v>
      </c>
      <c r="AA12" s="162">
        <v>85.85</v>
      </c>
      <c r="AB12" s="162">
        <v>88.949999999999989</v>
      </c>
      <c r="AC12" s="162">
        <v>87.55</v>
      </c>
      <c r="AD12" s="162">
        <v>87.5</v>
      </c>
      <c r="AE12" s="162">
        <v>87.4</v>
      </c>
      <c r="AF12" s="162">
        <v>87.7</v>
      </c>
      <c r="AG12" s="162">
        <v>88</v>
      </c>
      <c r="AH12" s="162">
        <v>88.350000000000009</v>
      </c>
      <c r="AI12" s="162">
        <v>88.4</v>
      </c>
      <c r="AJ12" s="162">
        <v>88.300000000000011</v>
      </c>
      <c r="AK12" s="162">
        <v>88.1</v>
      </c>
      <c r="AL12" s="162">
        <v>88.1</v>
      </c>
      <c r="AM12" s="163">
        <v>88.050000000000011</v>
      </c>
    </row>
    <row r="13" spans="2:42" x14ac:dyDescent="0.3">
      <c r="B13" s="212"/>
      <c r="C13" s="198"/>
      <c r="D13" s="175" t="s">
        <v>281</v>
      </c>
      <c r="E13" s="176" t="s">
        <v>21</v>
      </c>
      <c r="F13" s="177">
        <v>0</v>
      </c>
      <c r="G13" s="186">
        <v>84</v>
      </c>
      <c r="H13" s="191">
        <v>109.7</v>
      </c>
      <c r="I13" s="194">
        <v>135.4</v>
      </c>
      <c r="J13" s="194">
        <v>126.7</v>
      </c>
      <c r="K13" s="162">
        <v>127.1</v>
      </c>
      <c r="L13" s="162">
        <v>131.6</v>
      </c>
      <c r="M13" s="162">
        <v>135.6</v>
      </c>
      <c r="N13" s="162">
        <v>137.1</v>
      </c>
      <c r="O13" s="162">
        <v>137</v>
      </c>
      <c r="P13" s="162">
        <v>138.1</v>
      </c>
      <c r="Q13" s="162">
        <v>138.1</v>
      </c>
      <c r="R13" s="162">
        <v>136.9</v>
      </c>
      <c r="S13" s="162">
        <v>132.69999999999999</v>
      </c>
      <c r="T13" s="162">
        <v>129.69999999999999</v>
      </c>
      <c r="U13" s="162">
        <v>129.6</v>
      </c>
      <c r="V13" s="162">
        <v>129.80000000000001</v>
      </c>
      <c r="W13" s="162">
        <v>129.4</v>
      </c>
      <c r="X13" s="162">
        <v>129.4</v>
      </c>
      <c r="Y13" s="162">
        <v>130.30000000000001</v>
      </c>
      <c r="Z13" s="162">
        <v>130.4</v>
      </c>
      <c r="AA13" s="162">
        <v>130.6</v>
      </c>
      <c r="AB13" s="162">
        <v>137.6</v>
      </c>
      <c r="AC13" s="162">
        <v>134.6</v>
      </c>
      <c r="AD13" s="162">
        <v>134.5</v>
      </c>
      <c r="AE13" s="162">
        <v>134.4</v>
      </c>
      <c r="AF13" s="162">
        <v>135</v>
      </c>
      <c r="AG13" s="162">
        <v>136.1</v>
      </c>
      <c r="AH13" s="162">
        <v>136.80000000000001</v>
      </c>
      <c r="AI13" s="162">
        <v>137.1</v>
      </c>
      <c r="AJ13" s="162">
        <v>136.9</v>
      </c>
      <c r="AK13" s="162">
        <v>136.5</v>
      </c>
      <c r="AL13" s="162">
        <v>136.5</v>
      </c>
      <c r="AM13" s="163">
        <v>136.4</v>
      </c>
    </row>
    <row r="14" spans="2:42" x14ac:dyDescent="0.3">
      <c r="B14" s="213"/>
      <c r="C14" s="199"/>
      <c r="D14" s="178" t="s">
        <v>282</v>
      </c>
      <c r="E14" s="179" t="s">
        <v>283</v>
      </c>
      <c r="F14" s="180">
        <v>0</v>
      </c>
      <c r="G14" s="187">
        <v>41.9</v>
      </c>
      <c r="H14" s="195">
        <v>41.9</v>
      </c>
      <c r="I14" s="196">
        <v>42</v>
      </c>
      <c r="J14" s="167">
        <v>42.1</v>
      </c>
      <c r="K14" s="167">
        <v>43.2</v>
      </c>
      <c r="L14" s="167">
        <v>44.2</v>
      </c>
      <c r="M14" s="167">
        <v>45.4</v>
      </c>
      <c r="N14" s="167">
        <v>46.1</v>
      </c>
      <c r="O14" s="167">
        <v>45.8</v>
      </c>
      <c r="P14" s="167">
        <v>45.8</v>
      </c>
      <c r="Q14" s="167">
        <v>45.8</v>
      </c>
      <c r="R14" s="167">
        <v>45.8</v>
      </c>
      <c r="S14" s="167">
        <v>45.9</v>
      </c>
      <c r="T14" s="167">
        <v>45.9</v>
      </c>
      <c r="U14" s="167">
        <v>45.9</v>
      </c>
      <c r="V14" s="167">
        <v>46</v>
      </c>
      <c r="W14" s="167">
        <v>46</v>
      </c>
      <c r="X14" s="167">
        <v>46.1</v>
      </c>
      <c r="Y14" s="167">
        <v>46.2</v>
      </c>
      <c r="Z14" s="167">
        <v>46.3</v>
      </c>
      <c r="AA14" s="167">
        <v>46.4</v>
      </c>
      <c r="AB14" s="167">
        <v>46.5</v>
      </c>
      <c r="AC14" s="167">
        <v>46.7</v>
      </c>
      <c r="AD14" s="167">
        <v>46.8</v>
      </c>
      <c r="AE14" s="167">
        <v>46.9</v>
      </c>
      <c r="AF14" s="167">
        <v>47.1</v>
      </c>
      <c r="AG14" s="167">
        <v>47.2</v>
      </c>
      <c r="AH14" s="167">
        <v>47.3</v>
      </c>
      <c r="AI14" s="167">
        <v>47.4</v>
      </c>
      <c r="AJ14" s="167">
        <v>47.6</v>
      </c>
      <c r="AK14" s="167">
        <v>47.7</v>
      </c>
      <c r="AL14" s="167">
        <v>47.7</v>
      </c>
      <c r="AM14" s="168">
        <v>47.8</v>
      </c>
    </row>
    <row r="15" spans="2:42" x14ac:dyDescent="0.3">
      <c r="B15" s="211" t="s">
        <v>284</v>
      </c>
      <c r="C15" s="200" t="s">
        <v>267</v>
      </c>
      <c r="D15" s="172" t="s">
        <v>276</v>
      </c>
      <c r="E15" s="173" t="s">
        <v>276</v>
      </c>
      <c r="F15" s="174">
        <v>85</v>
      </c>
      <c r="G15" s="188">
        <v>9.9</v>
      </c>
      <c r="H15" s="192">
        <v>9.9</v>
      </c>
      <c r="I15" s="193">
        <v>9.9</v>
      </c>
      <c r="J15" s="170">
        <v>10</v>
      </c>
      <c r="K15" s="170">
        <v>10.199999999999999</v>
      </c>
      <c r="L15" s="170">
        <v>10.3</v>
      </c>
      <c r="M15" s="170">
        <v>10.5</v>
      </c>
      <c r="N15" s="170">
        <v>10.6</v>
      </c>
      <c r="O15" s="170">
        <v>10.8</v>
      </c>
      <c r="P15" s="170">
        <v>11</v>
      </c>
      <c r="Q15" s="170">
        <v>11.2</v>
      </c>
      <c r="R15" s="170">
        <v>11.4</v>
      </c>
      <c r="S15" s="170">
        <v>11.6</v>
      </c>
      <c r="T15" s="170">
        <v>11.8</v>
      </c>
      <c r="U15" s="170">
        <v>11.9</v>
      </c>
      <c r="V15" s="170">
        <v>12.1</v>
      </c>
      <c r="W15" s="170">
        <v>12.3</v>
      </c>
      <c r="X15" s="170">
        <v>12.4</v>
      </c>
      <c r="Y15" s="170">
        <v>12.6</v>
      </c>
      <c r="Z15" s="170">
        <v>12.7</v>
      </c>
      <c r="AA15" s="170">
        <v>12.8</v>
      </c>
      <c r="AB15" s="170">
        <v>12.9</v>
      </c>
      <c r="AC15" s="170">
        <v>13</v>
      </c>
      <c r="AD15" s="170">
        <v>13.1</v>
      </c>
      <c r="AE15" s="170">
        <v>13.2</v>
      </c>
      <c r="AF15" s="170">
        <v>13.3</v>
      </c>
      <c r="AG15" s="170">
        <v>13.4</v>
      </c>
      <c r="AH15" s="170">
        <v>13.5</v>
      </c>
      <c r="AI15" s="170">
        <v>13.5</v>
      </c>
      <c r="AJ15" s="170">
        <v>13.6</v>
      </c>
      <c r="AK15" s="170">
        <v>13.7</v>
      </c>
      <c r="AL15" s="170">
        <v>13.7</v>
      </c>
      <c r="AM15" s="171">
        <v>13.8</v>
      </c>
    </row>
    <row r="16" spans="2:42" x14ac:dyDescent="0.3">
      <c r="B16" s="212"/>
      <c r="C16" s="198"/>
      <c r="D16" s="175" t="s">
        <v>277</v>
      </c>
      <c r="E16" s="176" t="s">
        <v>277</v>
      </c>
      <c r="F16" s="177">
        <v>15</v>
      </c>
      <c r="G16" s="186">
        <f>13.5/1.155</f>
        <v>11.688311688311687</v>
      </c>
      <c r="H16" s="191">
        <v>12.034632034632034</v>
      </c>
      <c r="I16" s="194">
        <v>12.467532467532468</v>
      </c>
      <c r="J16" s="162">
        <v>12.64069264069264</v>
      </c>
      <c r="K16" s="162">
        <v>12.813852813852815</v>
      </c>
      <c r="L16" s="162">
        <v>12.987012987012987</v>
      </c>
      <c r="M16" s="162">
        <v>13.16017316017316</v>
      </c>
      <c r="N16" s="162">
        <v>13.419913419913419</v>
      </c>
      <c r="O16" s="162">
        <v>13.593073593073591</v>
      </c>
      <c r="P16" s="162">
        <v>13.852813852813853</v>
      </c>
      <c r="Q16" s="162">
        <v>14.025974025974024</v>
      </c>
      <c r="R16" s="162">
        <v>14.1991341991342</v>
      </c>
      <c r="S16" s="162">
        <v>14.372294372294373</v>
      </c>
      <c r="T16" s="162">
        <v>14.545454545454545</v>
      </c>
      <c r="U16" s="162">
        <v>14.71861471861472</v>
      </c>
      <c r="V16" s="162">
        <v>14.805194805194807</v>
      </c>
      <c r="W16" s="162">
        <v>14.978354978354979</v>
      </c>
      <c r="X16" s="162">
        <v>15.064935064935064</v>
      </c>
      <c r="Y16" s="162">
        <v>15.151515151515152</v>
      </c>
      <c r="Z16" s="162">
        <v>15.238095238095241</v>
      </c>
      <c r="AA16" s="162">
        <v>15.324675324675324</v>
      </c>
      <c r="AB16" s="162">
        <v>15.411255411255413</v>
      </c>
      <c r="AC16" s="162">
        <v>15.497835497835496</v>
      </c>
      <c r="AD16" s="162">
        <v>15.497835497835496</v>
      </c>
      <c r="AE16" s="162">
        <v>15.584415584415584</v>
      </c>
      <c r="AF16" s="162">
        <v>15.584415584415584</v>
      </c>
      <c r="AG16" s="162">
        <v>15.584415584415584</v>
      </c>
      <c r="AH16" s="162">
        <v>15.670995670995673</v>
      </c>
      <c r="AI16" s="162">
        <v>15.670995670995673</v>
      </c>
      <c r="AJ16" s="162">
        <v>15.670995670995673</v>
      </c>
      <c r="AK16" s="162">
        <v>15.670995670995673</v>
      </c>
      <c r="AL16" s="162">
        <v>15.757575757575758</v>
      </c>
      <c r="AM16" s="163">
        <v>15.757575757575758</v>
      </c>
    </row>
    <row r="17" spans="2:44" x14ac:dyDescent="0.3">
      <c r="B17" s="212"/>
      <c r="C17" s="198"/>
      <c r="D17" s="175" t="s">
        <v>281</v>
      </c>
      <c r="E17" s="176" t="s">
        <v>21</v>
      </c>
      <c r="F17" s="177">
        <v>0</v>
      </c>
      <c r="G17" s="186">
        <v>26.4</v>
      </c>
      <c r="H17" s="191">
        <v>26.4</v>
      </c>
      <c r="I17" s="194">
        <v>26.4</v>
      </c>
      <c r="J17" s="162">
        <v>26.8</v>
      </c>
      <c r="K17" s="162">
        <v>26.9</v>
      </c>
      <c r="L17" s="162">
        <v>27</v>
      </c>
      <c r="M17" s="162">
        <v>27.1</v>
      </c>
      <c r="N17" s="162">
        <v>27.2</v>
      </c>
      <c r="O17" s="162">
        <v>27.4</v>
      </c>
      <c r="P17" s="162">
        <v>27.5</v>
      </c>
      <c r="Q17" s="162">
        <v>27.6</v>
      </c>
      <c r="R17" s="162">
        <v>27.8</v>
      </c>
      <c r="S17" s="162">
        <v>27.9</v>
      </c>
      <c r="T17" s="162">
        <v>28.1</v>
      </c>
      <c r="U17" s="162">
        <v>28.2</v>
      </c>
      <c r="V17" s="162">
        <v>28.3</v>
      </c>
      <c r="W17" s="162">
        <v>28.4</v>
      </c>
      <c r="X17" s="162">
        <v>28.5</v>
      </c>
      <c r="Y17" s="162">
        <v>28.6</v>
      </c>
      <c r="Z17" s="162">
        <v>28.7</v>
      </c>
      <c r="AA17" s="162">
        <v>28.7</v>
      </c>
      <c r="AB17" s="162">
        <v>28.8</v>
      </c>
      <c r="AC17" s="162">
        <v>28.8</v>
      </c>
      <c r="AD17" s="162">
        <v>28.8</v>
      </c>
      <c r="AE17" s="162">
        <v>28.8</v>
      </c>
      <c r="AF17" s="162">
        <v>28.9</v>
      </c>
      <c r="AG17" s="162">
        <v>28.9</v>
      </c>
      <c r="AH17" s="162">
        <v>28.9</v>
      </c>
      <c r="AI17" s="162">
        <v>28.9</v>
      </c>
      <c r="AJ17" s="162">
        <v>29</v>
      </c>
      <c r="AK17" s="162">
        <v>29</v>
      </c>
      <c r="AL17" s="162">
        <v>29</v>
      </c>
      <c r="AM17" s="163">
        <v>29</v>
      </c>
    </row>
    <row r="18" spans="2:44" x14ac:dyDescent="0.3">
      <c r="B18" s="212"/>
      <c r="C18" s="198"/>
      <c r="D18" s="175" t="s">
        <v>278</v>
      </c>
      <c r="E18" s="176" t="s">
        <v>278</v>
      </c>
      <c r="F18" s="177">
        <v>0</v>
      </c>
      <c r="G18" s="186">
        <v>11.2</v>
      </c>
      <c r="H18" s="191">
        <v>11.2</v>
      </c>
      <c r="I18" s="194">
        <v>11.2</v>
      </c>
      <c r="J18" s="162">
        <v>11.6</v>
      </c>
      <c r="K18" s="162">
        <v>11.8</v>
      </c>
      <c r="L18" s="162">
        <v>12</v>
      </c>
      <c r="M18" s="162">
        <v>12.1</v>
      </c>
      <c r="N18" s="162">
        <v>12.3</v>
      </c>
      <c r="O18" s="162">
        <v>12.5</v>
      </c>
      <c r="P18" s="162">
        <v>12.7</v>
      </c>
      <c r="Q18" s="162">
        <v>12.8</v>
      </c>
      <c r="R18" s="162">
        <v>13</v>
      </c>
      <c r="S18" s="162">
        <v>13.1</v>
      </c>
      <c r="T18" s="162">
        <v>13.2</v>
      </c>
      <c r="U18" s="162">
        <v>13.3</v>
      </c>
      <c r="V18" s="162">
        <v>13.4</v>
      </c>
      <c r="W18" s="162">
        <v>13.5</v>
      </c>
      <c r="X18" s="162">
        <v>13.5</v>
      </c>
      <c r="Y18" s="162">
        <v>13.6</v>
      </c>
      <c r="Z18" s="162">
        <v>13.6</v>
      </c>
      <c r="AA18" s="162">
        <v>13.7</v>
      </c>
      <c r="AB18" s="162">
        <v>13.7</v>
      </c>
      <c r="AC18" s="162">
        <v>13.7</v>
      </c>
      <c r="AD18" s="162">
        <v>13.7</v>
      </c>
      <c r="AE18" s="162">
        <v>13.8</v>
      </c>
      <c r="AF18" s="162">
        <v>13.8</v>
      </c>
      <c r="AG18" s="162">
        <v>13.8</v>
      </c>
      <c r="AH18" s="162">
        <v>13.8</v>
      </c>
      <c r="AI18" s="162">
        <v>13.8</v>
      </c>
      <c r="AJ18" s="162">
        <v>13.8</v>
      </c>
      <c r="AK18" s="162">
        <v>13.8</v>
      </c>
      <c r="AL18" s="162">
        <v>13.7</v>
      </c>
      <c r="AM18" s="163">
        <v>13.7</v>
      </c>
    </row>
    <row r="19" spans="2:44" x14ac:dyDescent="0.3">
      <c r="B19" s="212"/>
      <c r="C19" s="199"/>
      <c r="D19" s="178" t="s">
        <v>282</v>
      </c>
      <c r="E19" s="179" t="s">
        <v>283</v>
      </c>
      <c r="F19" s="180">
        <v>0</v>
      </c>
      <c r="G19" s="187">
        <v>18.5</v>
      </c>
      <c r="H19" s="195">
        <v>18.5</v>
      </c>
      <c r="I19" s="196">
        <v>18.5</v>
      </c>
      <c r="J19" s="167">
        <v>17.2</v>
      </c>
      <c r="K19" s="167">
        <v>16.899999999999999</v>
      </c>
      <c r="L19" s="167">
        <v>16.7</v>
      </c>
      <c r="M19" s="167">
        <v>16.600000000000001</v>
      </c>
      <c r="N19" s="167">
        <v>16.5</v>
      </c>
      <c r="O19" s="167">
        <v>16.5</v>
      </c>
      <c r="P19" s="167">
        <v>16.399999999999999</v>
      </c>
      <c r="Q19" s="167">
        <v>16.399999999999999</v>
      </c>
      <c r="R19" s="167">
        <v>16.399999999999999</v>
      </c>
      <c r="S19" s="167">
        <v>16.399999999999999</v>
      </c>
      <c r="T19" s="167">
        <v>16.3</v>
      </c>
      <c r="U19" s="167">
        <v>16.3</v>
      </c>
      <c r="V19" s="167">
        <v>16.3</v>
      </c>
      <c r="W19" s="167">
        <v>16.3</v>
      </c>
      <c r="X19" s="167">
        <v>16.3</v>
      </c>
      <c r="Y19" s="167">
        <v>16.3</v>
      </c>
      <c r="Z19" s="167">
        <v>16.3</v>
      </c>
      <c r="AA19" s="167">
        <v>16.3</v>
      </c>
      <c r="AB19" s="167">
        <v>16.3</v>
      </c>
      <c r="AC19" s="167">
        <v>16.3</v>
      </c>
      <c r="AD19" s="167">
        <v>16.3</v>
      </c>
      <c r="AE19" s="167">
        <v>16.3</v>
      </c>
      <c r="AF19" s="167">
        <v>16.3</v>
      </c>
      <c r="AG19" s="167">
        <v>16.3</v>
      </c>
      <c r="AH19" s="167">
        <v>16.3</v>
      </c>
      <c r="AI19" s="167">
        <v>16.3</v>
      </c>
      <c r="AJ19" s="167">
        <v>16.3</v>
      </c>
      <c r="AK19" s="167">
        <v>16.3</v>
      </c>
      <c r="AL19" s="167">
        <v>16.3</v>
      </c>
      <c r="AM19" s="168">
        <v>16.3</v>
      </c>
    </row>
    <row r="20" spans="2:44" x14ac:dyDescent="0.3">
      <c r="B20" s="212"/>
      <c r="C20" s="200" t="s">
        <v>268</v>
      </c>
      <c r="D20" s="172" t="s">
        <v>276</v>
      </c>
      <c r="E20" s="173" t="s">
        <v>276</v>
      </c>
      <c r="F20" s="174">
        <v>30.5</v>
      </c>
      <c r="G20" s="188">
        <v>6.6</v>
      </c>
      <c r="H20" s="192">
        <v>6.6</v>
      </c>
      <c r="I20" s="193">
        <v>6.6</v>
      </c>
      <c r="J20" s="170">
        <v>6.7</v>
      </c>
      <c r="K20" s="170">
        <v>6.7</v>
      </c>
      <c r="L20" s="170">
        <v>6.8</v>
      </c>
      <c r="M20" s="170">
        <v>6.9</v>
      </c>
      <c r="N20" s="170">
        <v>6.9</v>
      </c>
      <c r="O20" s="170">
        <v>7</v>
      </c>
      <c r="P20" s="170">
        <v>7.1</v>
      </c>
      <c r="Q20" s="170">
        <v>7.2</v>
      </c>
      <c r="R20" s="170">
        <v>7.3</v>
      </c>
      <c r="S20" s="170">
        <v>7.4</v>
      </c>
      <c r="T20" s="170">
        <v>7.6</v>
      </c>
      <c r="U20" s="170">
        <v>7.7</v>
      </c>
      <c r="V20" s="170">
        <v>7.8</v>
      </c>
      <c r="W20" s="170">
        <v>7.9</v>
      </c>
      <c r="X20" s="170">
        <v>8</v>
      </c>
      <c r="Y20" s="170">
        <v>8.1</v>
      </c>
      <c r="Z20" s="170">
        <v>8.1999999999999993</v>
      </c>
      <c r="AA20" s="170">
        <v>8.3000000000000007</v>
      </c>
      <c r="AB20" s="170">
        <v>8.4</v>
      </c>
      <c r="AC20" s="170">
        <v>8.5</v>
      </c>
      <c r="AD20" s="170">
        <v>8.5</v>
      </c>
      <c r="AE20" s="170">
        <v>8.6</v>
      </c>
      <c r="AF20" s="170">
        <v>8.6999999999999993</v>
      </c>
      <c r="AG20" s="170">
        <v>8.6999999999999993</v>
      </c>
      <c r="AH20" s="170">
        <v>8.8000000000000007</v>
      </c>
      <c r="AI20" s="170">
        <v>8.8000000000000007</v>
      </c>
      <c r="AJ20" s="170">
        <v>8.8000000000000007</v>
      </c>
      <c r="AK20" s="170">
        <v>8.9</v>
      </c>
      <c r="AL20" s="170">
        <v>8.9</v>
      </c>
      <c r="AM20" s="171">
        <v>8.9</v>
      </c>
    </row>
    <row r="21" spans="2:44" x14ac:dyDescent="0.3">
      <c r="B21" s="212"/>
      <c r="C21" s="198"/>
      <c r="D21" s="175" t="s">
        <v>277</v>
      </c>
      <c r="E21" s="176" t="s">
        <v>277</v>
      </c>
      <c r="F21" s="177">
        <v>69.5</v>
      </c>
      <c r="G21" s="186">
        <f>6.5/1.155</f>
        <v>5.6277056277056277</v>
      </c>
      <c r="H21" s="191">
        <v>8.8935000000000013</v>
      </c>
      <c r="I21" s="194">
        <v>10.279500000000001</v>
      </c>
      <c r="J21" s="162">
        <v>10.395</v>
      </c>
      <c r="K21" s="162">
        <v>10.625999999999999</v>
      </c>
      <c r="L21" s="162">
        <v>10.7415</v>
      </c>
      <c r="M21" s="162">
        <v>10.857000000000001</v>
      </c>
      <c r="N21" s="162">
        <v>8.3116883116883109</v>
      </c>
      <c r="O21" s="162">
        <v>8.4848484848484862</v>
      </c>
      <c r="P21" s="162">
        <v>8.6580086580086579</v>
      </c>
      <c r="Q21" s="162">
        <v>8.8311688311688297</v>
      </c>
      <c r="R21" s="162">
        <v>8.9177489177489182</v>
      </c>
      <c r="S21" s="162">
        <v>9.0909090909090899</v>
      </c>
      <c r="T21" s="162">
        <v>9.350649350649352</v>
      </c>
      <c r="U21" s="162">
        <v>9.5238095238095237</v>
      </c>
      <c r="V21" s="162">
        <v>9.6969696969696972</v>
      </c>
      <c r="W21" s="162">
        <v>9.783549783549784</v>
      </c>
      <c r="X21" s="162">
        <v>9.9567099567099575</v>
      </c>
      <c r="Y21" s="162">
        <v>10.043290043290042</v>
      </c>
      <c r="Z21" s="162">
        <v>10.216450216450218</v>
      </c>
      <c r="AA21" s="162">
        <v>10.303030303030303</v>
      </c>
      <c r="AB21" s="162">
        <v>10.38961038961039</v>
      </c>
      <c r="AC21" s="162">
        <v>10.476190476190476</v>
      </c>
      <c r="AD21" s="162">
        <v>10.562770562770561</v>
      </c>
      <c r="AE21" s="162">
        <v>10.64935064935065</v>
      </c>
      <c r="AF21" s="162">
        <v>10.64935064935065</v>
      </c>
      <c r="AG21" s="162">
        <v>10.735930735930737</v>
      </c>
      <c r="AH21" s="162">
        <v>10.822510822510822</v>
      </c>
      <c r="AI21" s="162">
        <v>10.822510822510822</v>
      </c>
      <c r="AJ21" s="162">
        <v>10.822510822510822</v>
      </c>
      <c r="AK21" s="162">
        <v>10.909090909090908</v>
      </c>
      <c r="AL21" s="162">
        <v>10.909090909090908</v>
      </c>
      <c r="AM21" s="163">
        <v>10.909090909090908</v>
      </c>
    </row>
    <row r="22" spans="2:44" x14ac:dyDescent="0.3">
      <c r="B22" s="212"/>
      <c r="C22" s="198"/>
      <c r="D22" s="175" t="s">
        <v>281</v>
      </c>
      <c r="E22" s="176" t="s">
        <v>21</v>
      </c>
      <c r="F22" s="177">
        <v>0</v>
      </c>
      <c r="G22" s="186">
        <v>17.5</v>
      </c>
      <c r="H22" s="161">
        <v>17.5</v>
      </c>
      <c r="I22" s="162">
        <v>17.5</v>
      </c>
      <c r="J22" s="162">
        <v>17.399999999999999</v>
      </c>
      <c r="K22" s="162">
        <v>17.399999999999999</v>
      </c>
      <c r="L22" s="162">
        <v>17.600000000000001</v>
      </c>
      <c r="M22" s="162">
        <v>17.7</v>
      </c>
      <c r="N22" s="162">
        <v>17.899999999999999</v>
      </c>
      <c r="O22" s="162">
        <v>18.100000000000001</v>
      </c>
      <c r="P22" s="162">
        <v>18.3</v>
      </c>
      <c r="Q22" s="162">
        <v>18.600000000000001</v>
      </c>
      <c r="R22" s="162">
        <v>18.8</v>
      </c>
      <c r="S22" s="162">
        <v>19.100000000000001</v>
      </c>
      <c r="T22" s="162">
        <v>19.3</v>
      </c>
      <c r="U22" s="162">
        <v>19.5</v>
      </c>
      <c r="V22" s="162">
        <v>19.7</v>
      </c>
      <c r="W22" s="162">
        <v>19.899999999999999</v>
      </c>
      <c r="X22" s="162">
        <v>20</v>
      </c>
      <c r="Y22" s="162">
        <v>20.100000000000001</v>
      </c>
      <c r="Z22" s="162">
        <v>20.2</v>
      </c>
      <c r="AA22" s="162">
        <v>20.3</v>
      </c>
      <c r="AB22" s="162">
        <v>20.399999999999999</v>
      </c>
      <c r="AC22" s="162">
        <v>20.399999999999999</v>
      </c>
      <c r="AD22" s="162">
        <v>20.5</v>
      </c>
      <c r="AE22" s="162">
        <v>20.5</v>
      </c>
      <c r="AF22" s="162">
        <v>20.5</v>
      </c>
      <c r="AG22" s="162">
        <v>20.6</v>
      </c>
      <c r="AH22" s="162">
        <v>20.6</v>
      </c>
      <c r="AI22" s="162">
        <v>20.6</v>
      </c>
      <c r="AJ22" s="162">
        <v>20.6</v>
      </c>
      <c r="AK22" s="162">
        <v>20.6</v>
      </c>
      <c r="AL22" s="162">
        <v>20.6</v>
      </c>
      <c r="AM22" s="163">
        <v>20.6</v>
      </c>
    </row>
    <row r="23" spans="2:44" x14ac:dyDescent="0.3">
      <c r="B23" s="212"/>
      <c r="C23" s="198"/>
      <c r="D23" s="175" t="s">
        <v>278</v>
      </c>
      <c r="E23" s="176" t="s">
        <v>278</v>
      </c>
      <c r="F23" s="177">
        <v>0</v>
      </c>
      <c r="G23" s="186">
        <v>6.7</v>
      </c>
      <c r="H23" s="191">
        <v>8.9</v>
      </c>
      <c r="I23" s="194">
        <v>11.2</v>
      </c>
      <c r="J23" s="162">
        <v>11.6</v>
      </c>
      <c r="K23" s="162">
        <v>11.8</v>
      </c>
      <c r="L23" s="162">
        <v>12</v>
      </c>
      <c r="M23" s="162">
        <v>12.1</v>
      </c>
      <c r="N23" s="162">
        <v>12.3</v>
      </c>
      <c r="O23" s="162">
        <v>12.5</v>
      </c>
      <c r="P23" s="162">
        <v>12.7</v>
      </c>
      <c r="Q23" s="162">
        <v>12.8</v>
      </c>
      <c r="R23" s="162">
        <v>13</v>
      </c>
      <c r="S23" s="162">
        <v>13.1</v>
      </c>
      <c r="T23" s="162">
        <v>13.2</v>
      </c>
      <c r="U23" s="162">
        <v>13.3</v>
      </c>
      <c r="V23" s="162">
        <v>13.4</v>
      </c>
      <c r="W23" s="162">
        <v>13.5</v>
      </c>
      <c r="X23" s="162">
        <v>13.5</v>
      </c>
      <c r="Y23" s="162">
        <v>13.6</v>
      </c>
      <c r="Z23" s="162">
        <v>13.6</v>
      </c>
      <c r="AA23" s="162">
        <v>13.7</v>
      </c>
      <c r="AB23" s="162">
        <v>13.7</v>
      </c>
      <c r="AC23" s="162">
        <v>13.7</v>
      </c>
      <c r="AD23" s="162">
        <v>13.7</v>
      </c>
      <c r="AE23" s="162">
        <v>13.8</v>
      </c>
      <c r="AF23" s="162">
        <v>13.8</v>
      </c>
      <c r="AG23" s="162">
        <v>13.8</v>
      </c>
      <c r="AH23" s="162">
        <v>13.8</v>
      </c>
      <c r="AI23" s="162">
        <v>13.8</v>
      </c>
      <c r="AJ23" s="162">
        <v>13.8</v>
      </c>
      <c r="AK23" s="162">
        <v>13.8</v>
      </c>
      <c r="AL23" s="162">
        <v>13.7</v>
      </c>
      <c r="AM23" s="163">
        <v>13.7</v>
      </c>
      <c r="AN23" s="157"/>
      <c r="AO23" s="157"/>
      <c r="AP23" s="157"/>
      <c r="AQ23" s="157"/>
      <c r="AR23" s="157"/>
    </row>
    <row r="24" spans="2:44" x14ac:dyDescent="0.3">
      <c r="B24" s="212"/>
      <c r="C24" s="199"/>
      <c r="D24" s="178" t="s">
        <v>282</v>
      </c>
      <c r="E24" s="179" t="s">
        <v>283</v>
      </c>
      <c r="F24" s="180">
        <v>0</v>
      </c>
      <c r="G24" s="187">
        <v>11.5</v>
      </c>
      <c r="H24" s="166">
        <v>11.5</v>
      </c>
      <c r="I24" s="167">
        <v>11.5</v>
      </c>
      <c r="J24" s="167">
        <v>11.5</v>
      </c>
      <c r="K24" s="167">
        <v>11.5</v>
      </c>
      <c r="L24" s="167">
        <v>11.5</v>
      </c>
      <c r="M24" s="167">
        <v>11.5</v>
      </c>
      <c r="N24" s="167">
        <v>11.5</v>
      </c>
      <c r="O24" s="167">
        <v>11.5</v>
      </c>
      <c r="P24" s="167">
        <v>11.5</v>
      </c>
      <c r="Q24" s="167">
        <v>11.5</v>
      </c>
      <c r="R24" s="167">
        <v>11.5</v>
      </c>
      <c r="S24" s="167">
        <v>11.5</v>
      </c>
      <c r="T24" s="167">
        <v>11.5</v>
      </c>
      <c r="U24" s="167">
        <v>11.5</v>
      </c>
      <c r="V24" s="167">
        <v>11.5</v>
      </c>
      <c r="W24" s="167">
        <v>11.5</v>
      </c>
      <c r="X24" s="167">
        <v>11.5</v>
      </c>
      <c r="Y24" s="167">
        <v>11.5</v>
      </c>
      <c r="Z24" s="167">
        <v>11.5</v>
      </c>
      <c r="AA24" s="167">
        <v>11.5</v>
      </c>
      <c r="AB24" s="167">
        <v>11.5</v>
      </c>
      <c r="AC24" s="167">
        <v>11.5</v>
      </c>
      <c r="AD24" s="167">
        <v>11.5</v>
      </c>
      <c r="AE24" s="167">
        <v>11.5</v>
      </c>
      <c r="AF24" s="167">
        <v>11.5</v>
      </c>
      <c r="AG24" s="167">
        <v>11.5</v>
      </c>
      <c r="AH24" s="167">
        <v>11.5</v>
      </c>
      <c r="AI24" s="167">
        <v>11.5</v>
      </c>
      <c r="AJ24" s="167">
        <v>11.5</v>
      </c>
      <c r="AK24" s="167">
        <v>11.5</v>
      </c>
      <c r="AL24" s="167">
        <v>11.5</v>
      </c>
      <c r="AM24" s="168">
        <v>11.5</v>
      </c>
    </row>
    <row r="25" spans="2:44" x14ac:dyDescent="0.3">
      <c r="B25" s="212"/>
      <c r="C25" s="200" t="s">
        <v>269</v>
      </c>
      <c r="D25" s="172" t="s">
        <v>276</v>
      </c>
      <c r="E25" s="173" t="s">
        <v>276</v>
      </c>
      <c r="F25" s="174">
        <v>0.5</v>
      </c>
      <c r="G25" s="188">
        <v>3.2</v>
      </c>
      <c r="H25" s="192">
        <v>4.3</v>
      </c>
      <c r="I25" s="193">
        <v>5.4</v>
      </c>
      <c r="J25" s="170">
        <v>5.4</v>
      </c>
      <c r="K25" s="170">
        <v>5.5</v>
      </c>
      <c r="L25" s="170">
        <v>5.6</v>
      </c>
      <c r="M25" s="170">
        <v>5.6</v>
      </c>
      <c r="N25" s="170">
        <v>5.7</v>
      </c>
      <c r="O25" s="170">
        <v>5.8</v>
      </c>
      <c r="P25" s="170">
        <v>5.9</v>
      </c>
      <c r="Q25" s="170">
        <v>6</v>
      </c>
      <c r="R25" s="170">
        <v>6.1</v>
      </c>
      <c r="S25" s="170">
        <v>6.2</v>
      </c>
      <c r="T25" s="170">
        <v>6.3</v>
      </c>
      <c r="U25" s="170">
        <v>6.4</v>
      </c>
      <c r="V25" s="170">
        <v>6.5</v>
      </c>
      <c r="W25" s="170">
        <v>6.5</v>
      </c>
      <c r="X25" s="170">
        <v>6.6</v>
      </c>
      <c r="Y25" s="170">
        <v>6.7</v>
      </c>
      <c r="Z25" s="170">
        <v>6.8</v>
      </c>
      <c r="AA25" s="170">
        <v>6.9</v>
      </c>
      <c r="AB25" s="170">
        <v>6.9</v>
      </c>
      <c r="AC25" s="170">
        <v>7</v>
      </c>
      <c r="AD25" s="170">
        <v>7.1</v>
      </c>
      <c r="AE25" s="170">
        <v>7.1</v>
      </c>
      <c r="AF25" s="170">
        <v>7.2</v>
      </c>
      <c r="AG25" s="170">
        <v>7.2</v>
      </c>
      <c r="AH25" s="170">
        <v>7.2</v>
      </c>
      <c r="AI25" s="170">
        <v>7.3</v>
      </c>
      <c r="AJ25" s="170">
        <v>7.3</v>
      </c>
      <c r="AK25" s="170">
        <v>7.3</v>
      </c>
      <c r="AL25" s="170">
        <v>7.3</v>
      </c>
      <c r="AM25" s="171">
        <v>7.3</v>
      </c>
    </row>
    <row r="26" spans="2:44" x14ac:dyDescent="0.3">
      <c r="B26" s="212"/>
      <c r="C26" s="198"/>
      <c r="D26" s="175" t="s">
        <v>277</v>
      </c>
      <c r="E26" s="176" t="s">
        <v>277</v>
      </c>
      <c r="F26" s="177">
        <v>98.1</v>
      </c>
      <c r="G26" s="186">
        <f>5.6/1.155</f>
        <v>4.8484848484848477</v>
      </c>
      <c r="H26" s="161">
        <v>5.0216450216450212</v>
      </c>
      <c r="I26" s="162">
        <v>5.1948051948051948</v>
      </c>
      <c r="J26" s="162">
        <v>5.2813852813852806</v>
      </c>
      <c r="K26" s="162">
        <v>5.2813852813852806</v>
      </c>
      <c r="L26" s="162">
        <v>5.3679653679653683</v>
      </c>
      <c r="M26" s="162">
        <v>5.4545454545454541</v>
      </c>
      <c r="N26" s="162">
        <v>5.4545454545454541</v>
      </c>
      <c r="O26" s="162">
        <v>5.5411255411255409</v>
      </c>
      <c r="P26" s="162">
        <v>5.6277056277056277</v>
      </c>
      <c r="Q26" s="162">
        <v>5.7142857142857135</v>
      </c>
      <c r="R26" s="162">
        <v>5.8008658008658012</v>
      </c>
      <c r="S26" s="162">
        <v>5.887445887445887</v>
      </c>
      <c r="T26" s="162">
        <v>5.9740259740259747</v>
      </c>
      <c r="U26" s="162">
        <v>6.0606060606060614</v>
      </c>
      <c r="V26" s="162">
        <v>6.1471861471861473</v>
      </c>
      <c r="W26" s="162">
        <v>6.2337662337662341</v>
      </c>
      <c r="X26" s="162">
        <v>6.3203463203463199</v>
      </c>
      <c r="Y26" s="162">
        <v>6.4069264069264076</v>
      </c>
      <c r="Z26" s="162">
        <v>6.4069264069264076</v>
      </c>
      <c r="AA26" s="162">
        <v>6.4935064935064934</v>
      </c>
      <c r="AB26" s="162">
        <v>6.4935064935064934</v>
      </c>
      <c r="AC26" s="162">
        <v>6.5800865800865802</v>
      </c>
      <c r="AD26" s="162">
        <v>6.5800865800865802</v>
      </c>
      <c r="AE26" s="162">
        <v>6.5800865800865802</v>
      </c>
      <c r="AF26" s="162">
        <v>6.6666666666666679</v>
      </c>
      <c r="AG26" s="162">
        <v>6.6666666666666679</v>
      </c>
      <c r="AH26" s="162">
        <v>6.6666666666666679</v>
      </c>
      <c r="AI26" s="162">
        <v>6.6666666666666679</v>
      </c>
      <c r="AJ26" s="162">
        <v>6.6666666666666679</v>
      </c>
      <c r="AK26" s="162">
        <v>6.7532467532467537</v>
      </c>
      <c r="AL26" s="162">
        <v>6.7532467532467537</v>
      </c>
      <c r="AM26" s="163">
        <v>6.7532467532467537</v>
      </c>
    </row>
    <row r="27" spans="2:44" x14ac:dyDescent="0.3">
      <c r="B27" s="212"/>
      <c r="C27" s="198"/>
      <c r="D27" s="175" t="s">
        <v>282</v>
      </c>
      <c r="E27" s="176" t="s">
        <v>283</v>
      </c>
      <c r="F27" s="177">
        <v>0</v>
      </c>
      <c r="G27" s="186">
        <v>6.5</v>
      </c>
      <c r="H27" s="161">
        <v>6.5</v>
      </c>
      <c r="I27" s="162">
        <v>6.5</v>
      </c>
      <c r="J27" s="162">
        <v>6.7</v>
      </c>
      <c r="K27" s="162">
        <v>6.7</v>
      </c>
      <c r="L27" s="162">
        <v>6.8</v>
      </c>
      <c r="M27" s="162">
        <v>6.8</v>
      </c>
      <c r="N27" s="162">
        <v>6.8</v>
      </c>
      <c r="O27" s="162">
        <v>6.8</v>
      </c>
      <c r="P27" s="162">
        <v>6.8</v>
      </c>
      <c r="Q27" s="162">
        <v>6.8</v>
      </c>
      <c r="R27" s="162">
        <v>6.8</v>
      </c>
      <c r="S27" s="162">
        <v>6.8</v>
      </c>
      <c r="T27" s="162">
        <v>6.8</v>
      </c>
      <c r="U27" s="162">
        <v>6.8</v>
      </c>
      <c r="V27" s="162">
        <v>6.8</v>
      </c>
      <c r="W27" s="162">
        <v>6.8</v>
      </c>
      <c r="X27" s="162">
        <v>6.8</v>
      </c>
      <c r="Y27" s="162">
        <v>6.8</v>
      </c>
      <c r="Z27" s="162">
        <v>6.8</v>
      </c>
      <c r="AA27" s="162">
        <v>6.9</v>
      </c>
      <c r="AB27" s="162">
        <v>6.9</v>
      </c>
      <c r="AC27" s="162">
        <v>6.9</v>
      </c>
      <c r="AD27" s="162">
        <v>6.9</v>
      </c>
      <c r="AE27" s="162">
        <v>6.9</v>
      </c>
      <c r="AF27" s="162">
        <v>6.9</v>
      </c>
      <c r="AG27" s="162">
        <v>6.9</v>
      </c>
      <c r="AH27" s="162">
        <v>6.9</v>
      </c>
      <c r="AI27" s="162">
        <v>6.9</v>
      </c>
      <c r="AJ27" s="162">
        <v>6.9</v>
      </c>
      <c r="AK27" s="162">
        <v>6.9</v>
      </c>
      <c r="AL27" s="162">
        <v>6.9</v>
      </c>
      <c r="AM27" s="163">
        <v>6.9</v>
      </c>
    </row>
    <row r="28" spans="2:44" x14ac:dyDescent="0.3">
      <c r="B28" s="212"/>
      <c r="C28" s="198"/>
      <c r="D28" s="175" t="s">
        <v>278</v>
      </c>
      <c r="E28" s="176" t="s">
        <v>278</v>
      </c>
      <c r="F28" s="177">
        <v>1.4</v>
      </c>
      <c r="G28" s="186">
        <v>5.7</v>
      </c>
      <c r="H28" s="161">
        <v>5.7</v>
      </c>
      <c r="I28" s="162">
        <v>5.7</v>
      </c>
      <c r="J28" s="162">
        <v>5.7</v>
      </c>
      <c r="K28" s="162">
        <v>5.7</v>
      </c>
      <c r="L28" s="162">
        <v>5.8</v>
      </c>
      <c r="M28" s="162">
        <v>5.8</v>
      </c>
      <c r="N28" s="162">
        <v>5.9</v>
      </c>
      <c r="O28" s="162">
        <v>6</v>
      </c>
      <c r="P28" s="162">
        <v>6.1</v>
      </c>
      <c r="Q28" s="162">
        <v>6.2</v>
      </c>
      <c r="R28" s="162">
        <v>6.3</v>
      </c>
      <c r="S28" s="162">
        <v>6.4</v>
      </c>
      <c r="T28" s="162">
        <v>6.5</v>
      </c>
      <c r="U28" s="162">
        <v>6.6</v>
      </c>
      <c r="V28" s="162">
        <v>6.7</v>
      </c>
      <c r="W28" s="162">
        <v>6.8</v>
      </c>
      <c r="X28" s="162">
        <v>6.9</v>
      </c>
      <c r="Y28" s="162">
        <v>7</v>
      </c>
      <c r="Z28" s="162">
        <v>7</v>
      </c>
      <c r="AA28" s="162">
        <v>7.1</v>
      </c>
      <c r="AB28" s="162">
        <v>7.1</v>
      </c>
      <c r="AC28" s="162">
        <v>7.2</v>
      </c>
      <c r="AD28" s="162">
        <v>7.2</v>
      </c>
      <c r="AE28" s="162">
        <v>7.2</v>
      </c>
      <c r="AF28" s="162">
        <v>7.3</v>
      </c>
      <c r="AG28" s="162">
        <v>7.3</v>
      </c>
      <c r="AH28" s="162">
        <v>7.3</v>
      </c>
      <c r="AI28" s="162">
        <v>7.3</v>
      </c>
      <c r="AJ28" s="162">
        <v>7.3</v>
      </c>
      <c r="AK28" s="162">
        <v>7.3</v>
      </c>
      <c r="AL28" s="162">
        <v>7.3</v>
      </c>
      <c r="AM28" s="163">
        <v>7.4</v>
      </c>
    </row>
    <row r="29" spans="2:44" x14ac:dyDescent="0.3">
      <c r="B29" s="212"/>
      <c r="C29" s="199"/>
      <c r="D29" s="178" t="s">
        <v>281</v>
      </c>
      <c r="E29" s="179" t="s">
        <v>21</v>
      </c>
      <c r="F29" s="180">
        <v>0</v>
      </c>
      <c r="G29" s="187">
        <v>8.5</v>
      </c>
      <c r="H29" s="166">
        <v>8.5</v>
      </c>
      <c r="I29" s="167">
        <v>8.5</v>
      </c>
      <c r="J29" s="167">
        <v>9.4</v>
      </c>
      <c r="K29" s="167">
        <v>9.8000000000000007</v>
      </c>
      <c r="L29" s="167">
        <v>10.1</v>
      </c>
      <c r="M29" s="167">
        <v>10.199999999999999</v>
      </c>
      <c r="N29" s="167">
        <v>10.4</v>
      </c>
      <c r="O29" s="167">
        <v>10.5</v>
      </c>
      <c r="P29" s="167">
        <v>10.7</v>
      </c>
      <c r="Q29" s="167">
        <v>10.8</v>
      </c>
      <c r="R29" s="167">
        <v>10.9</v>
      </c>
      <c r="S29" s="167">
        <v>11</v>
      </c>
      <c r="T29" s="167">
        <v>11.2</v>
      </c>
      <c r="U29" s="167">
        <v>11.3</v>
      </c>
      <c r="V29" s="167">
        <v>11.4</v>
      </c>
      <c r="W29" s="167">
        <v>11.5</v>
      </c>
      <c r="X29" s="167">
        <v>11.7</v>
      </c>
      <c r="Y29" s="167">
        <v>11.8</v>
      </c>
      <c r="Z29" s="167">
        <v>11.8</v>
      </c>
      <c r="AA29" s="167">
        <v>11.9</v>
      </c>
      <c r="AB29" s="167">
        <v>12</v>
      </c>
      <c r="AC29" s="167">
        <v>12</v>
      </c>
      <c r="AD29" s="167">
        <v>12.1</v>
      </c>
      <c r="AE29" s="167">
        <v>12.1</v>
      </c>
      <c r="AF29" s="167">
        <v>12.2</v>
      </c>
      <c r="AG29" s="167">
        <v>12.2</v>
      </c>
      <c r="AH29" s="167">
        <v>12.2</v>
      </c>
      <c r="AI29" s="167">
        <v>12.2</v>
      </c>
      <c r="AJ29" s="167">
        <v>12.2</v>
      </c>
      <c r="AK29" s="167">
        <v>12.2</v>
      </c>
      <c r="AL29" s="167">
        <v>12.3</v>
      </c>
      <c r="AM29" s="168">
        <v>12.3</v>
      </c>
    </row>
    <row r="30" spans="2:44" x14ac:dyDescent="0.3">
      <c r="B30" s="212"/>
      <c r="C30" s="214" t="s">
        <v>270</v>
      </c>
      <c r="D30" s="172" t="s">
        <v>276</v>
      </c>
      <c r="E30" s="173" t="s">
        <v>276</v>
      </c>
      <c r="F30" s="174">
        <v>0.5</v>
      </c>
      <c r="G30" s="188">
        <v>4.2</v>
      </c>
      <c r="H30" s="169">
        <v>4.2</v>
      </c>
      <c r="I30" s="170">
        <v>4.2</v>
      </c>
      <c r="J30" s="170">
        <v>4.2</v>
      </c>
      <c r="K30" s="170">
        <v>4.2</v>
      </c>
      <c r="L30" s="170">
        <v>4.2</v>
      </c>
      <c r="M30" s="170">
        <v>4.2</v>
      </c>
      <c r="N30" s="170">
        <v>4.2</v>
      </c>
      <c r="O30" s="170">
        <v>4.2</v>
      </c>
      <c r="P30" s="170">
        <v>4.2</v>
      </c>
      <c r="Q30" s="170">
        <v>4.2</v>
      </c>
      <c r="R30" s="170">
        <v>4.2</v>
      </c>
      <c r="S30" s="170">
        <v>4.2</v>
      </c>
      <c r="T30" s="170">
        <v>4.2</v>
      </c>
      <c r="U30" s="170">
        <v>4.2</v>
      </c>
      <c r="V30" s="170">
        <v>4.2</v>
      </c>
      <c r="W30" s="170">
        <v>4.2</v>
      </c>
      <c r="X30" s="170">
        <v>4.2</v>
      </c>
      <c r="Y30" s="170">
        <v>4.2</v>
      </c>
      <c r="Z30" s="170">
        <v>4.2</v>
      </c>
      <c r="AA30" s="170">
        <v>4.2</v>
      </c>
      <c r="AB30" s="170">
        <v>4.2</v>
      </c>
      <c r="AC30" s="170">
        <v>4.2</v>
      </c>
      <c r="AD30" s="170">
        <v>4.2</v>
      </c>
      <c r="AE30" s="170">
        <v>4.2</v>
      </c>
      <c r="AF30" s="170">
        <v>4.2</v>
      </c>
      <c r="AG30" s="170">
        <v>4.2</v>
      </c>
      <c r="AH30" s="170">
        <v>4.2</v>
      </c>
      <c r="AI30" s="170">
        <v>4.2</v>
      </c>
      <c r="AJ30" s="170">
        <v>4.2</v>
      </c>
      <c r="AK30" s="170">
        <v>4.2</v>
      </c>
      <c r="AL30" s="170">
        <v>4.2</v>
      </c>
      <c r="AM30" s="171">
        <v>4.2</v>
      </c>
    </row>
    <row r="31" spans="2:44" x14ac:dyDescent="0.3">
      <c r="B31" s="212"/>
      <c r="C31" s="215"/>
      <c r="D31" s="175" t="s">
        <v>277</v>
      </c>
      <c r="E31" s="176" t="s">
        <v>277</v>
      </c>
      <c r="F31" s="177">
        <v>98.1</v>
      </c>
      <c r="G31" s="186">
        <f>6.7/1.155</f>
        <v>5.8008658008658012</v>
      </c>
      <c r="H31" s="161">
        <v>5.8008658008658012</v>
      </c>
      <c r="I31" s="162">
        <v>5.8008658008658012</v>
      </c>
      <c r="J31" s="162">
        <v>5.8008658008658012</v>
      </c>
      <c r="K31" s="162">
        <v>5.8008658008658012</v>
      </c>
      <c r="L31" s="162">
        <v>5.8008658008658012</v>
      </c>
      <c r="M31" s="162">
        <v>5.8008658008658012</v>
      </c>
      <c r="N31" s="162">
        <v>5.8008658008658012</v>
      </c>
      <c r="O31" s="162">
        <v>5.8008658008658012</v>
      </c>
      <c r="P31" s="162">
        <v>5.8008658008658012</v>
      </c>
      <c r="Q31" s="162">
        <v>5.8008658008658012</v>
      </c>
      <c r="R31" s="162">
        <v>5.8008658008658012</v>
      </c>
      <c r="S31" s="162">
        <v>5.8008658008658012</v>
      </c>
      <c r="T31" s="162">
        <v>5.8008658008658012</v>
      </c>
      <c r="U31" s="162">
        <v>5.8008658008658012</v>
      </c>
      <c r="V31" s="162">
        <v>5.8008658008658012</v>
      </c>
      <c r="W31" s="162">
        <v>5.8008658008658012</v>
      </c>
      <c r="X31" s="162">
        <v>5.8008658008658012</v>
      </c>
      <c r="Y31" s="162">
        <v>5.8008658008658012</v>
      </c>
      <c r="Z31" s="162">
        <v>5.8008658008658012</v>
      </c>
      <c r="AA31" s="162">
        <v>5.8008658008658012</v>
      </c>
      <c r="AB31" s="162">
        <v>5.8008658008658012</v>
      </c>
      <c r="AC31" s="162">
        <v>5.8008658008658012</v>
      </c>
      <c r="AD31" s="162">
        <v>5.8008658008658012</v>
      </c>
      <c r="AE31" s="162">
        <v>5.8008658008658012</v>
      </c>
      <c r="AF31" s="162">
        <v>5.8008658008658012</v>
      </c>
      <c r="AG31" s="162">
        <v>5.8008658008658012</v>
      </c>
      <c r="AH31" s="162">
        <v>5.8008658008658012</v>
      </c>
      <c r="AI31" s="162">
        <v>5.8008658008658012</v>
      </c>
      <c r="AJ31" s="162">
        <v>5.8008658008658012</v>
      </c>
      <c r="AK31" s="162">
        <v>5.8008658008658012</v>
      </c>
      <c r="AL31" s="162">
        <v>5.8008658008658012</v>
      </c>
      <c r="AM31" s="163">
        <v>5.8008658008658012</v>
      </c>
    </row>
    <row r="32" spans="2:44" x14ac:dyDescent="0.3">
      <c r="B32" s="212"/>
      <c r="C32" s="215"/>
      <c r="D32" s="175" t="s">
        <v>278</v>
      </c>
      <c r="E32" s="176" t="s">
        <v>278</v>
      </c>
      <c r="F32" s="177">
        <v>0</v>
      </c>
      <c r="G32" s="186">
        <v>3.3</v>
      </c>
      <c r="H32" s="161">
        <v>4.9000000000000004</v>
      </c>
      <c r="I32" s="162">
        <v>6.5</v>
      </c>
      <c r="J32" s="162">
        <v>6.5</v>
      </c>
      <c r="K32" s="162">
        <v>6.5</v>
      </c>
      <c r="L32" s="162">
        <v>6.6</v>
      </c>
      <c r="M32" s="162">
        <v>6.6</v>
      </c>
      <c r="N32" s="162">
        <v>6.7</v>
      </c>
      <c r="O32" s="162">
        <v>6.7</v>
      </c>
      <c r="P32" s="162">
        <v>6.7</v>
      </c>
      <c r="Q32" s="162">
        <v>6.7</v>
      </c>
      <c r="R32" s="162">
        <v>6.8</v>
      </c>
      <c r="S32" s="162">
        <v>6.8</v>
      </c>
      <c r="T32" s="162">
        <v>6.8</v>
      </c>
      <c r="U32" s="162">
        <v>6.8</v>
      </c>
      <c r="V32" s="162">
        <v>6.8</v>
      </c>
      <c r="W32" s="162">
        <v>6.8</v>
      </c>
      <c r="X32" s="162">
        <v>6.8</v>
      </c>
      <c r="Y32" s="162">
        <v>6.8</v>
      </c>
      <c r="Z32" s="162">
        <v>6.8</v>
      </c>
      <c r="AA32" s="162">
        <v>6.8</v>
      </c>
      <c r="AB32" s="162">
        <v>6.8</v>
      </c>
      <c r="AC32" s="162">
        <v>6.8</v>
      </c>
      <c r="AD32" s="162">
        <v>6.8</v>
      </c>
      <c r="AE32" s="162">
        <v>6.8</v>
      </c>
      <c r="AF32" s="162">
        <v>6.8</v>
      </c>
      <c r="AG32" s="162">
        <v>6.8</v>
      </c>
      <c r="AH32" s="162">
        <v>6.8</v>
      </c>
      <c r="AI32" s="162">
        <v>6.8</v>
      </c>
      <c r="AJ32" s="162">
        <v>6.8</v>
      </c>
      <c r="AK32" s="162">
        <v>6.8</v>
      </c>
      <c r="AL32" s="162">
        <v>6.8</v>
      </c>
      <c r="AM32" s="163">
        <v>6.8</v>
      </c>
    </row>
    <row r="33" spans="2:39" x14ac:dyDescent="0.3">
      <c r="B33" s="213"/>
      <c r="C33" s="216"/>
      <c r="D33" s="178" t="s">
        <v>281</v>
      </c>
      <c r="E33" s="179" t="s">
        <v>21</v>
      </c>
      <c r="F33" s="180">
        <v>0</v>
      </c>
      <c r="G33" s="187">
        <v>11.7</v>
      </c>
      <c r="H33" s="195">
        <v>11.7</v>
      </c>
      <c r="I33" s="167">
        <v>11.7</v>
      </c>
      <c r="J33" s="167">
        <v>11.8</v>
      </c>
      <c r="K33" s="167">
        <v>11.9</v>
      </c>
      <c r="L33" s="167">
        <v>12</v>
      </c>
      <c r="M33" s="167">
        <v>12.1</v>
      </c>
      <c r="N33" s="167">
        <v>12.2</v>
      </c>
      <c r="O33" s="167">
        <v>12.4</v>
      </c>
      <c r="P33" s="167">
        <v>12.5</v>
      </c>
      <c r="Q33" s="167">
        <v>12.6</v>
      </c>
      <c r="R33" s="167">
        <v>12.7</v>
      </c>
      <c r="S33" s="167">
        <v>12.8</v>
      </c>
      <c r="T33" s="167">
        <v>12.8</v>
      </c>
      <c r="U33" s="167">
        <v>12.8</v>
      </c>
      <c r="V33" s="167">
        <v>12.8</v>
      </c>
      <c r="W33" s="167">
        <v>12.8</v>
      </c>
      <c r="X33" s="167">
        <v>12.8</v>
      </c>
      <c r="Y33" s="167">
        <v>12.8</v>
      </c>
      <c r="Z33" s="167">
        <v>12.8</v>
      </c>
      <c r="AA33" s="167">
        <v>12.8</v>
      </c>
      <c r="AB33" s="167">
        <v>12.8</v>
      </c>
      <c r="AC33" s="167">
        <v>12.8</v>
      </c>
      <c r="AD33" s="167">
        <v>12.8</v>
      </c>
      <c r="AE33" s="167">
        <v>12.8</v>
      </c>
      <c r="AF33" s="167">
        <v>12.8</v>
      </c>
      <c r="AG33" s="167">
        <v>12.8</v>
      </c>
      <c r="AH33" s="167">
        <v>12.8</v>
      </c>
      <c r="AI33" s="167">
        <v>12.8</v>
      </c>
      <c r="AJ33" s="167">
        <v>12.8</v>
      </c>
      <c r="AK33" s="167">
        <v>12.8</v>
      </c>
      <c r="AL33" s="167">
        <v>12.8</v>
      </c>
      <c r="AM33" s="168">
        <v>12.8</v>
      </c>
    </row>
  </sheetData>
  <mergeCells count="8">
    <mergeCell ref="B15:B33"/>
    <mergeCell ref="B3:B14"/>
    <mergeCell ref="C25:C29"/>
    <mergeCell ref="C30:C33"/>
    <mergeCell ref="C3:C8"/>
    <mergeCell ref="C9:C14"/>
    <mergeCell ref="C15:C19"/>
    <mergeCell ref="C20:C24"/>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8">
    <tabColor theme="2" tint="-9.9978637043366805E-2"/>
  </sheetPr>
  <dimension ref="B1:O20"/>
  <sheetViews>
    <sheetView topLeftCell="J1" workbookViewId="0">
      <selection activeCell="U26" sqref="U25:U26"/>
    </sheetView>
  </sheetViews>
  <sheetFormatPr defaultRowHeight="14" x14ac:dyDescent="0.3"/>
  <cols>
    <col min="2" max="2" width="22.9140625" customWidth="1"/>
    <col min="3" max="3" width="33.9140625" customWidth="1"/>
    <col min="4" max="4" width="18.9140625" customWidth="1"/>
    <col min="5" max="5" width="20.9140625" customWidth="1"/>
    <col min="6" max="6" width="18.9140625" customWidth="1"/>
    <col min="7" max="7" width="6.4140625" customWidth="1"/>
    <col min="11" max="11" width="8.1640625" customWidth="1"/>
    <col min="12" max="12" width="30.6640625" customWidth="1"/>
    <col min="13" max="13" width="18.9140625" customWidth="1"/>
    <col min="14" max="15" width="11.1640625" customWidth="1"/>
  </cols>
  <sheetData>
    <row r="1" spans="2:15" ht="14.5" thickBot="1" x14ac:dyDescent="0.35"/>
    <row r="2" spans="2:15" ht="56" x14ac:dyDescent="0.3">
      <c r="B2" s="10" t="s">
        <v>1</v>
      </c>
      <c r="C2" s="11" t="s">
        <v>87</v>
      </c>
      <c r="D2" s="11" t="s">
        <v>88</v>
      </c>
      <c r="E2" s="12" t="s">
        <v>89</v>
      </c>
      <c r="F2" s="39" t="s">
        <v>90</v>
      </c>
      <c r="G2" s="13" t="s">
        <v>91</v>
      </c>
      <c r="K2" s="10" t="s">
        <v>1</v>
      </c>
      <c r="L2" s="11" t="s">
        <v>87</v>
      </c>
      <c r="M2" s="11" t="s">
        <v>88</v>
      </c>
      <c r="N2" s="12" t="s">
        <v>89</v>
      </c>
      <c r="O2" s="39" t="s">
        <v>90</v>
      </c>
    </row>
    <row r="3" spans="2:15" ht="15" customHeight="1" x14ac:dyDescent="0.3">
      <c r="B3" s="66" t="s">
        <v>18</v>
      </c>
      <c r="C3" t="s">
        <v>51</v>
      </c>
      <c r="D3" s="5" t="s">
        <v>106</v>
      </c>
      <c r="E3" s="60">
        <f>SUMIFS('LEAP Energy Demand'!$D:$D,'LEAP Energy Demand'!$B:$B,$C3,'LEAP Energy Demand'!$A:$A,$B3)</f>
        <v>17.57</v>
      </c>
      <c r="F3" s="37">
        <f>E3/SUM($E$3:$E$17)</f>
        <v>4.2270124621084544E-2</v>
      </c>
      <c r="G3" s="1"/>
      <c r="K3" s="66" t="s">
        <v>18</v>
      </c>
      <c r="L3" t="s">
        <v>51</v>
      </c>
      <c r="M3" s="5" t="s">
        <v>106</v>
      </c>
      <c r="N3" s="60">
        <f>SUMIFS('LEAP Energy Demand'!$D:$D,'LEAP Energy Demand'!$B:$B,$C3,'LEAP Energy Demand'!$A:$A,$B3)</f>
        <v>17.57</v>
      </c>
      <c r="O3" s="37">
        <f>N3/SUM($E$3:$E$17)</f>
        <v>4.2270124621084544E-2</v>
      </c>
    </row>
    <row r="4" spans="2:15" x14ac:dyDescent="0.3">
      <c r="B4" s="66" t="s">
        <v>18</v>
      </c>
      <c r="C4" t="s">
        <v>43</v>
      </c>
      <c r="D4" s="5" t="s">
        <v>106</v>
      </c>
      <c r="E4" s="60">
        <f>SUMIFS('LEAP Energy Demand'!$D:$D,'LEAP Energy Demand'!$B:$B,$C4,'LEAP Energy Demand'!$A:$A,$B4)</f>
        <v>62.28</v>
      </c>
      <c r="F4" s="37">
        <f t="shared" ref="F4:F17" si="0">E4/SUM($E$3:$E$17)</f>
        <v>0.14983399894144253</v>
      </c>
      <c r="G4" s="1"/>
      <c r="K4" s="66" t="s">
        <v>18</v>
      </c>
      <c r="L4" t="s">
        <v>43</v>
      </c>
      <c r="M4" s="5" t="s">
        <v>106</v>
      </c>
      <c r="N4" s="60">
        <f>SUMIFS('LEAP Energy Demand'!$D:$D,'LEAP Energy Demand'!$B:$B,$C4,'LEAP Energy Demand'!$A:$A,$B4)</f>
        <v>62.28</v>
      </c>
      <c r="O4" s="37">
        <f t="shared" ref="O4:O17" si="1">N4/SUM($E$3:$E$17)</f>
        <v>0.14983399894144253</v>
      </c>
    </row>
    <row r="5" spans="2:15" x14ac:dyDescent="0.3">
      <c r="B5" s="66" t="s">
        <v>18</v>
      </c>
      <c r="C5" t="s">
        <v>285</v>
      </c>
      <c r="D5" s="5" t="s">
        <v>106</v>
      </c>
      <c r="E5" s="60">
        <f>SUMIFS('LEAP Energy Demand'!$D:$D,'LEAP Energy Demand'!$B:$B,$C5,'LEAP Energy Demand'!$A:$A,$B5)</f>
        <v>6.9</v>
      </c>
      <c r="F5" s="37">
        <f t="shared" si="0"/>
        <v>1.6600105855747487E-2</v>
      </c>
      <c r="G5" s="1"/>
      <c r="K5" s="66" t="s">
        <v>18</v>
      </c>
      <c r="L5" t="s">
        <v>285</v>
      </c>
      <c r="M5" s="5" t="s">
        <v>106</v>
      </c>
      <c r="N5" s="60">
        <f>SUMIFS('LEAP Energy Demand'!$D:$D,'LEAP Energy Demand'!$B:$B,$C5,'LEAP Energy Demand'!$A:$A,$B5)</f>
        <v>6.9</v>
      </c>
      <c r="O5" s="37">
        <f t="shared" si="1"/>
        <v>1.6600105855747487E-2</v>
      </c>
    </row>
    <row r="6" spans="2:15" x14ac:dyDescent="0.3">
      <c r="B6" s="66" t="s">
        <v>18</v>
      </c>
      <c r="C6" t="s">
        <v>286</v>
      </c>
      <c r="D6" s="5" t="s">
        <v>106</v>
      </c>
      <c r="E6" s="60">
        <f>SUMIFS('LEAP Energy Demand'!$D:$D,'LEAP Energy Demand'!$B:$B,$C6,'LEAP Energy Demand'!$A:$A,$B6)</f>
        <v>1.99</v>
      </c>
      <c r="F6" s="37">
        <f t="shared" si="0"/>
        <v>4.7875667612952899E-3</v>
      </c>
      <c r="G6" s="1"/>
      <c r="K6" s="66" t="s">
        <v>18</v>
      </c>
      <c r="L6" t="s">
        <v>286</v>
      </c>
      <c r="M6" s="5" t="s">
        <v>106</v>
      </c>
      <c r="N6" s="60">
        <f>SUMIFS('LEAP Energy Demand'!$D:$D,'LEAP Energy Demand'!$B:$B,$C6,'LEAP Energy Demand'!$A:$A,$B6)</f>
        <v>1.99</v>
      </c>
      <c r="O6" s="37">
        <f t="shared" si="1"/>
        <v>4.7875667612952899E-3</v>
      </c>
    </row>
    <row r="7" spans="2:15" x14ac:dyDescent="0.3">
      <c r="B7" s="66" t="s">
        <v>18</v>
      </c>
      <c r="C7" t="s">
        <v>287</v>
      </c>
      <c r="D7" s="5" t="s">
        <v>106</v>
      </c>
      <c r="E7" s="60">
        <f>SUMIFS('LEAP Energy Demand'!$D:$D,'LEAP Energy Demand'!$B:$B,$C7,'LEAP Energy Demand'!$A:$A,$B7)</f>
        <v>0.31</v>
      </c>
      <c r="F7" s="37">
        <f t="shared" si="0"/>
        <v>7.4580185728720589E-4</v>
      </c>
      <c r="G7" s="1"/>
      <c r="K7" s="66" t="s">
        <v>18</v>
      </c>
      <c r="L7" t="s">
        <v>287</v>
      </c>
      <c r="M7" s="5" t="s">
        <v>106</v>
      </c>
      <c r="N7" s="60">
        <f>SUMIFS('LEAP Energy Demand'!$D:$D,'LEAP Energy Demand'!$B:$B,$C7,'LEAP Energy Demand'!$A:$A,$B7)</f>
        <v>0.31</v>
      </c>
      <c r="O7" s="37">
        <f t="shared" si="1"/>
        <v>7.4580185728720589E-4</v>
      </c>
    </row>
    <row r="8" spans="2:15" x14ac:dyDescent="0.3">
      <c r="B8" s="66" t="s">
        <v>18</v>
      </c>
      <c r="C8" t="s">
        <v>288</v>
      </c>
      <c r="D8" s="5" t="s">
        <v>106</v>
      </c>
      <c r="E8" s="60">
        <f>SUMIFS('LEAP Energy Demand'!$D:$D,'LEAP Energy Demand'!$B:$B,$C8,'LEAP Energy Demand'!$A:$A,$B8)</f>
        <v>63.23</v>
      </c>
      <c r="F8" s="37">
        <f t="shared" si="0"/>
        <v>0.1521195207621614</v>
      </c>
      <c r="G8" s="1"/>
      <c r="K8" s="66" t="s">
        <v>18</v>
      </c>
      <c r="L8" t="s">
        <v>288</v>
      </c>
      <c r="M8" s="5" t="s">
        <v>106</v>
      </c>
      <c r="N8" s="60">
        <f>SUMIFS('LEAP Energy Demand'!$D:$D,'LEAP Energy Demand'!$B:$B,$C8,'LEAP Energy Demand'!$A:$A,$B8)</f>
        <v>63.23</v>
      </c>
      <c r="O8" s="37">
        <f t="shared" si="1"/>
        <v>0.1521195207621614</v>
      </c>
    </row>
    <row r="9" spans="2:15" x14ac:dyDescent="0.3">
      <c r="B9" s="66" t="s">
        <v>18</v>
      </c>
      <c r="C9" t="s">
        <v>289</v>
      </c>
      <c r="D9" s="5" t="s">
        <v>106</v>
      </c>
      <c r="E9" s="60">
        <f>SUMIFS('LEAP Energy Demand'!$D:$D,'LEAP Energy Demand'!$B:$B,$C9,'LEAP Energy Demand'!$A:$A,$B9)</f>
        <v>22.99</v>
      </c>
      <c r="F9" s="37">
        <f t="shared" si="0"/>
        <v>5.5309628061396332E-2</v>
      </c>
      <c r="G9" s="1"/>
      <c r="K9" s="66" t="s">
        <v>18</v>
      </c>
      <c r="L9" t="s">
        <v>289</v>
      </c>
      <c r="M9" s="5" t="s">
        <v>106</v>
      </c>
      <c r="N9" s="60">
        <f>SUMIFS('LEAP Energy Demand'!$D:$D,'LEAP Energy Demand'!$B:$B,$C9,'LEAP Energy Demand'!$A:$A,$B9)</f>
        <v>22.99</v>
      </c>
      <c r="O9" s="37">
        <f t="shared" si="1"/>
        <v>5.5309628061396332E-2</v>
      </c>
    </row>
    <row r="10" spans="2:15" x14ac:dyDescent="0.3">
      <c r="B10" s="66" t="s">
        <v>18</v>
      </c>
      <c r="C10" t="s">
        <v>290</v>
      </c>
      <c r="D10" s="5" t="s">
        <v>106</v>
      </c>
      <c r="E10" s="60">
        <f>SUMIFS('LEAP Energy Demand'!$D:$D,'LEAP Energy Demand'!$B:$B,$C10,'LEAP Energy Demand'!$A:$A,$B10)</f>
        <v>10.32</v>
      </c>
      <c r="F10" s="37">
        <f t="shared" si="0"/>
        <v>2.4827984410335374E-2</v>
      </c>
      <c r="G10" s="1"/>
      <c r="K10" s="66" t="s">
        <v>18</v>
      </c>
      <c r="L10" t="s">
        <v>290</v>
      </c>
      <c r="M10" s="5" t="s">
        <v>106</v>
      </c>
      <c r="N10" s="60">
        <f>SUMIFS('LEAP Energy Demand'!$D:$D,'LEAP Energy Demand'!$B:$B,$C10,'LEAP Energy Demand'!$A:$A,$B10)</f>
        <v>10.32</v>
      </c>
      <c r="O10" s="37">
        <f t="shared" si="1"/>
        <v>2.4827984410335374E-2</v>
      </c>
    </row>
    <row r="11" spans="2:15" x14ac:dyDescent="0.3">
      <c r="B11" s="66" t="s">
        <v>18</v>
      </c>
      <c r="C11" t="s">
        <v>291</v>
      </c>
      <c r="D11" s="5" t="s">
        <v>106</v>
      </c>
      <c r="E11" s="60">
        <f>SUMIFS('LEAP Energy Demand'!$D:$D,'LEAP Energy Demand'!$B:$B,$C11,'LEAP Energy Demand'!$A:$A,$B11)</f>
        <v>4.99</v>
      </c>
      <c r="F11" s="37">
        <f t="shared" si="0"/>
        <v>1.2005004089881154E-2</v>
      </c>
      <c r="G11" s="1"/>
      <c r="K11" s="66" t="s">
        <v>18</v>
      </c>
      <c r="L11" t="s">
        <v>291</v>
      </c>
      <c r="M11" s="5" t="s">
        <v>106</v>
      </c>
      <c r="N11" s="60">
        <f>SUMIFS('LEAP Energy Demand'!$D:$D,'LEAP Energy Demand'!$B:$B,$C11,'LEAP Energy Demand'!$A:$A,$B11)</f>
        <v>4.99</v>
      </c>
      <c r="O11" s="37">
        <f t="shared" si="1"/>
        <v>1.2005004089881154E-2</v>
      </c>
    </row>
    <row r="12" spans="2:15" x14ac:dyDescent="0.3">
      <c r="B12" s="66" t="s">
        <v>18</v>
      </c>
      <c r="C12" t="s">
        <v>292</v>
      </c>
      <c r="D12" s="5" t="s">
        <v>106</v>
      </c>
      <c r="E12" s="60">
        <f>SUMIFS('LEAP Energy Demand'!$D:$D,'LEAP Energy Demand'!$B:$B,$C12,'LEAP Energy Demand'!$A:$A,$B12)</f>
        <v>14.47</v>
      </c>
      <c r="F12" s="37">
        <f t="shared" si="0"/>
        <v>3.4812106048212485E-2</v>
      </c>
      <c r="G12" s="1"/>
      <c r="K12" s="66" t="s">
        <v>18</v>
      </c>
      <c r="L12" t="s">
        <v>292</v>
      </c>
      <c r="M12" s="5" t="s">
        <v>106</v>
      </c>
      <c r="N12" s="60">
        <f>SUMIFS('LEAP Energy Demand'!$D:$D,'LEAP Energy Demand'!$B:$B,$C12,'LEAP Energy Demand'!$A:$A,$B12)</f>
        <v>14.47</v>
      </c>
      <c r="O12" s="37">
        <f t="shared" si="1"/>
        <v>3.4812106048212485E-2</v>
      </c>
    </row>
    <row r="13" spans="2:15" x14ac:dyDescent="0.3">
      <c r="B13" s="66" t="s">
        <v>18</v>
      </c>
      <c r="C13" t="s">
        <v>293</v>
      </c>
      <c r="D13" s="5" t="s">
        <v>106</v>
      </c>
      <c r="E13" s="60">
        <f>SUMIFS('LEAP Energy Demand'!$D:$D,'LEAP Energy Demand'!$B:$B,$C13,'LEAP Energy Demand'!$A:$A,$B13)</f>
        <v>86.91</v>
      </c>
      <c r="F13" s="37">
        <f t="shared" si="0"/>
        <v>0.20908915940913247</v>
      </c>
      <c r="G13" s="1"/>
      <c r="K13" s="66" t="s">
        <v>18</v>
      </c>
      <c r="L13" t="s">
        <v>293</v>
      </c>
      <c r="M13" s="5" t="s">
        <v>106</v>
      </c>
      <c r="N13" s="60">
        <f>SUMIFS('LEAP Energy Demand'!$D:$D,'LEAP Energy Demand'!$B:$B,$C13,'LEAP Energy Demand'!$A:$A,$B13)</f>
        <v>86.91</v>
      </c>
      <c r="O13" s="37">
        <f t="shared" si="1"/>
        <v>0.20908915940913247</v>
      </c>
    </row>
    <row r="14" spans="2:15" x14ac:dyDescent="0.3">
      <c r="B14" s="66" t="s">
        <v>18</v>
      </c>
      <c r="C14" t="s">
        <v>294</v>
      </c>
      <c r="D14" s="5" t="s">
        <v>106</v>
      </c>
      <c r="E14" s="60">
        <f>SUMIFS('LEAP Energy Demand'!$D:$D,'LEAP Energy Demand'!$B:$B,$C14,'LEAP Energy Demand'!$A:$A,$B14)</f>
        <v>12.33</v>
      </c>
      <c r="F14" s="37">
        <f t="shared" si="0"/>
        <v>2.9663667420487903E-2</v>
      </c>
      <c r="G14" s="1"/>
      <c r="K14" s="66" t="s">
        <v>18</v>
      </c>
      <c r="L14" t="s">
        <v>294</v>
      </c>
      <c r="M14" s="5" t="s">
        <v>106</v>
      </c>
      <c r="N14" s="60">
        <f>SUMIFS('LEAP Energy Demand'!$D:$D,'LEAP Energy Demand'!$B:$B,$C14,'LEAP Energy Demand'!$A:$A,$B14)</f>
        <v>12.33</v>
      </c>
      <c r="O14" s="37">
        <f t="shared" si="1"/>
        <v>2.9663667420487903E-2</v>
      </c>
    </row>
    <row r="15" spans="2:15" x14ac:dyDescent="0.3">
      <c r="B15" s="66" t="s">
        <v>18</v>
      </c>
      <c r="C15" t="s">
        <v>295</v>
      </c>
      <c r="D15" s="5" t="s">
        <v>106</v>
      </c>
      <c r="E15" s="60">
        <f>SUMIFS('LEAP Energy Demand'!$D:$D,'LEAP Energy Demand'!$B:$B,$C15,'LEAP Energy Demand'!$A:$A,$B15)</f>
        <v>0</v>
      </c>
      <c r="F15" s="37">
        <f t="shared" si="0"/>
        <v>0</v>
      </c>
      <c r="G15" s="1"/>
      <c r="K15" s="66" t="s">
        <v>18</v>
      </c>
      <c r="L15" t="s">
        <v>295</v>
      </c>
      <c r="M15" s="5" t="s">
        <v>106</v>
      </c>
      <c r="N15" s="60">
        <f>SUMIFS('LEAP Energy Demand'!$D:$D,'LEAP Energy Demand'!$B:$B,$C15,'LEAP Energy Demand'!$A:$A,$B15)</f>
        <v>0</v>
      </c>
      <c r="O15" s="37">
        <f t="shared" si="1"/>
        <v>0</v>
      </c>
    </row>
    <row r="16" spans="2:15" x14ac:dyDescent="0.3">
      <c r="B16" s="66" t="s">
        <v>18</v>
      </c>
      <c r="C16" t="s">
        <v>296</v>
      </c>
      <c r="D16" s="5" t="s">
        <v>106</v>
      </c>
      <c r="E16" s="60">
        <f>SUMIFS('LEAP Energy Demand'!$D:$D,'LEAP Energy Demand'!$B:$B,$C16,'LEAP Energy Demand'!$A:$A,$B16)</f>
        <v>12.71</v>
      </c>
      <c r="F16" s="37">
        <f t="shared" si="0"/>
        <v>3.0577876148775447E-2</v>
      </c>
      <c r="G16" s="1"/>
      <c r="K16" s="66" t="s">
        <v>18</v>
      </c>
      <c r="L16" t="s">
        <v>296</v>
      </c>
      <c r="M16" s="5" t="s">
        <v>106</v>
      </c>
      <c r="N16" s="60">
        <f>SUMIFS('LEAP Energy Demand'!$D:$D,'LEAP Energy Demand'!$B:$B,$C16,'LEAP Energy Demand'!$A:$A,$B16)</f>
        <v>12.71</v>
      </c>
      <c r="O16" s="37">
        <f t="shared" si="1"/>
        <v>3.0577876148775447E-2</v>
      </c>
    </row>
    <row r="17" spans="2:15" ht="14.5" thickBot="1" x14ac:dyDescent="0.35">
      <c r="B17" s="67" t="s">
        <v>18</v>
      </c>
      <c r="C17" s="2" t="s">
        <v>39</v>
      </c>
      <c r="D17" s="4" t="s">
        <v>106</v>
      </c>
      <c r="E17" s="61">
        <f>SUMIFS('LEAP Energy Demand'!$D:$D,'LEAP Energy Demand'!$B:$B,$C17,'LEAP Energy Demand'!$A:$A,$B17)</f>
        <v>98.66</v>
      </c>
      <c r="F17" s="38">
        <f t="shared" si="0"/>
        <v>0.23735745561276045</v>
      </c>
      <c r="G17" s="3"/>
      <c r="K17" s="67" t="s">
        <v>18</v>
      </c>
      <c r="L17" s="2" t="s">
        <v>39</v>
      </c>
      <c r="M17" s="4" t="s">
        <v>106</v>
      </c>
      <c r="N17" s="61">
        <f>SUMIFS('LEAP Energy Demand'!$D:$D,'LEAP Energy Demand'!$B:$B,$C17,'LEAP Energy Demand'!$A:$A,$B17)</f>
        <v>98.66</v>
      </c>
      <c r="O17" s="38">
        <f t="shared" si="1"/>
        <v>0.23735745561276045</v>
      </c>
    </row>
    <row r="18" spans="2:15" x14ac:dyDescent="0.3">
      <c r="C18" t="s">
        <v>114</v>
      </c>
      <c r="E18" s="62">
        <f>SUM(E3:E17)</f>
        <v>415.65999999999997</v>
      </c>
      <c r="F18" s="76">
        <f>SUM(F3:F17)</f>
        <v>1</v>
      </c>
      <c r="L18" t="s">
        <v>114</v>
      </c>
      <c r="N18" s="62">
        <f>SUM(N3:N17)</f>
        <v>415.65999999999997</v>
      </c>
      <c r="O18" s="76">
        <f>SUM(O3:O17)</f>
        <v>1</v>
      </c>
    </row>
    <row r="20" spans="2:15" x14ac:dyDescent="0.3">
      <c r="K20" s="189"/>
      <c r="L20" s="189" t="s">
        <v>297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34572-9A79-4121-8B78-72CC3CD7A5CC}">
  <sheetPr>
    <tabColor theme="4" tint="0.59999389629810485"/>
  </sheetPr>
  <dimension ref="A1:AP9"/>
  <sheetViews>
    <sheetView workbookViewId="0">
      <selection activeCell="A23" sqref="A23"/>
    </sheetView>
  </sheetViews>
  <sheetFormatPr defaultColWidth="9" defaultRowHeight="14" x14ac:dyDescent="0.3"/>
  <cols>
    <col min="1" max="1" width="123.58203125" style="71" customWidth="1"/>
    <col min="2" max="16384" width="9" style="71"/>
  </cols>
  <sheetData>
    <row r="1" spans="1:42" s="94" customFormat="1" x14ac:dyDescent="0.3">
      <c r="A1" s="97"/>
      <c r="B1" s="92">
        <v>2018</v>
      </c>
      <c r="C1" s="92">
        <f>B1+1</f>
        <v>2019</v>
      </c>
      <c r="D1" s="92">
        <f t="shared" ref="D1:AH1" si="0">C1+1</f>
        <v>2020</v>
      </c>
      <c r="E1" s="92">
        <f t="shared" si="0"/>
        <v>2021</v>
      </c>
      <c r="F1" s="92">
        <f t="shared" si="0"/>
        <v>2022</v>
      </c>
      <c r="G1" s="92">
        <f t="shared" si="0"/>
        <v>2023</v>
      </c>
      <c r="H1" s="92">
        <f t="shared" si="0"/>
        <v>2024</v>
      </c>
      <c r="I1" s="92">
        <f t="shared" si="0"/>
        <v>2025</v>
      </c>
      <c r="J1" s="92">
        <f t="shared" si="0"/>
        <v>2026</v>
      </c>
      <c r="K1" s="92">
        <f t="shared" si="0"/>
        <v>2027</v>
      </c>
      <c r="L1" s="92">
        <f t="shared" si="0"/>
        <v>2028</v>
      </c>
      <c r="M1" s="92">
        <f t="shared" si="0"/>
        <v>2029</v>
      </c>
      <c r="N1" s="92">
        <f t="shared" si="0"/>
        <v>2030</v>
      </c>
      <c r="O1" s="92">
        <f t="shared" si="0"/>
        <v>2031</v>
      </c>
      <c r="P1" s="92">
        <f t="shared" si="0"/>
        <v>2032</v>
      </c>
      <c r="Q1" s="92">
        <f t="shared" si="0"/>
        <v>2033</v>
      </c>
      <c r="R1" s="92">
        <f t="shared" si="0"/>
        <v>2034</v>
      </c>
      <c r="S1" s="92">
        <f t="shared" si="0"/>
        <v>2035</v>
      </c>
      <c r="T1" s="92">
        <f t="shared" si="0"/>
        <v>2036</v>
      </c>
      <c r="U1" s="92">
        <f t="shared" si="0"/>
        <v>2037</v>
      </c>
      <c r="V1" s="92">
        <f t="shared" si="0"/>
        <v>2038</v>
      </c>
      <c r="W1" s="92">
        <f t="shared" si="0"/>
        <v>2039</v>
      </c>
      <c r="X1" s="92">
        <f t="shared" si="0"/>
        <v>2040</v>
      </c>
      <c r="Y1" s="92">
        <f t="shared" si="0"/>
        <v>2041</v>
      </c>
      <c r="Z1" s="92">
        <f t="shared" si="0"/>
        <v>2042</v>
      </c>
      <c r="AA1" s="92">
        <f t="shared" si="0"/>
        <v>2043</v>
      </c>
      <c r="AB1" s="92">
        <f t="shared" si="0"/>
        <v>2044</v>
      </c>
      <c r="AC1" s="92">
        <f t="shared" si="0"/>
        <v>2045</v>
      </c>
      <c r="AD1" s="92">
        <f t="shared" si="0"/>
        <v>2046</v>
      </c>
      <c r="AE1" s="92">
        <f t="shared" si="0"/>
        <v>2047</v>
      </c>
      <c r="AF1" s="92">
        <f t="shared" si="0"/>
        <v>2048</v>
      </c>
      <c r="AG1" s="92">
        <f t="shared" si="0"/>
        <v>2049</v>
      </c>
      <c r="AH1" s="92">
        <f t="shared" si="0"/>
        <v>2050</v>
      </c>
      <c r="AI1" s="95"/>
      <c r="AJ1" s="95"/>
      <c r="AK1" s="95"/>
      <c r="AL1" s="95"/>
      <c r="AM1" s="95"/>
      <c r="AN1" s="95"/>
      <c r="AO1" s="95"/>
      <c r="AP1" s="95"/>
    </row>
    <row r="2" spans="1:42" x14ac:dyDescent="0.3">
      <c r="A2" s="155" t="s">
        <v>298</v>
      </c>
      <c r="B2" s="93">
        <v>52.318027692057605</v>
      </c>
      <c r="C2" s="93">
        <v>49.855473039255003</v>
      </c>
      <c r="D2" s="93">
        <v>46.833474912461938</v>
      </c>
      <c r="E2" s="93">
        <v>46.327114767738308</v>
      </c>
      <c r="F2" s="93">
        <v>44.133006519770845</v>
      </c>
      <c r="G2" s="93">
        <v>42.133880704799488</v>
      </c>
      <c r="H2" s="93">
        <v>40.13475488982813</v>
      </c>
      <c r="I2" s="93">
        <v>38.135629074856773</v>
      </c>
      <c r="J2" s="93">
        <v>36.136503259885416</v>
      </c>
      <c r="K2" s="93">
        <v>34.137377444914058</v>
      </c>
      <c r="L2" s="93">
        <v>32.138251629942701</v>
      </c>
      <c r="M2" s="93">
        <v>30.139125814971344</v>
      </c>
      <c r="N2" s="93">
        <v>28.14</v>
      </c>
      <c r="O2" s="93">
        <v>27.321178192906149</v>
      </c>
      <c r="P2" s="93">
        <v>26.502356385812298</v>
      </c>
      <c r="Q2" s="93">
        <v>25.683534578718447</v>
      </c>
      <c r="R2" s="93">
        <v>24.864712771624596</v>
      </c>
      <c r="S2" s="93">
        <v>24.045890964530745</v>
      </c>
      <c r="T2" s="93">
        <v>23.227069157436894</v>
      </c>
      <c r="U2" s="93">
        <v>22.408247350343043</v>
      </c>
      <c r="V2" s="93">
        <v>21.589425543249192</v>
      </c>
      <c r="W2" s="93">
        <v>20.770603736155341</v>
      </c>
      <c r="X2" s="93">
        <v>19.95178192906149</v>
      </c>
      <c r="Y2" s="93">
        <v>19.132960121967638</v>
      </c>
      <c r="Z2" s="93">
        <v>18.314138314873787</v>
      </c>
      <c r="AA2" s="93">
        <v>17.495316507779936</v>
      </c>
      <c r="AB2" s="93">
        <v>16.676494700686085</v>
      </c>
      <c r="AC2" s="93">
        <v>15.857672893592234</v>
      </c>
      <c r="AD2" s="93">
        <v>15.038851086498383</v>
      </c>
      <c r="AE2" s="93">
        <v>14.220029279404532</v>
      </c>
      <c r="AF2" s="93">
        <v>13.401207472310681</v>
      </c>
      <c r="AG2" s="93">
        <v>12.58238566521683</v>
      </c>
      <c r="AH2" s="93">
        <v>11.763563858122964</v>
      </c>
      <c r="AI2" s="96"/>
      <c r="AJ2" s="96"/>
      <c r="AK2" s="96"/>
      <c r="AL2" s="96"/>
      <c r="AM2" s="96"/>
      <c r="AN2" s="96"/>
      <c r="AO2" s="96"/>
      <c r="AP2" s="96"/>
    </row>
    <row r="4" spans="1:42" x14ac:dyDescent="0.3">
      <c r="A4" s="71" t="s">
        <v>299</v>
      </c>
    </row>
    <row r="9" spans="1:42" x14ac:dyDescent="0.3">
      <c r="A9"/>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66FEFA43AB22489A249EC68A4B33AC" ma:contentTypeVersion="4" ma:contentTypeDescription="Create a new document." ma:contentTypeScope="" ma:versionID="ab21545f49394031a408e4981d9a6000">
  <xsd:schema xmlns:xsd="http://www.w3.org/2001/XMLSchema" xmlns:xs="http://www.w3.org/2001/XMLSchema" xmlns:p="http://schemas.microsoft.com/office/2006/metadata/properties" xmlns:ns2="e8f8aac3-d5de-4165-b63c-c47fc0eda9d4" targetNamespace="http://schemas.microsoft.com/office/2006/metadata/properties" ma:root="true" ma:fieldsID="2858c30a37444a04f56e14f494464f3e" ns2:_="">
    <xsd:import namespace="e8f8aac3-d5de-4165-b63c-c47fc0eda9d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8aac3-d5de-4165-b63c-c47fc0eda9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D261F7-06BC-4600-B8E0-A8EE5F5371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8aac3-d5de-4165-b63c-c47fc0eda9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77A5D7-7236-4F16-B80D-F67FBA81C40E}">
  <ds:schemaRefs>
    <ds:schemaRef ds:uri="http://schemas.openxmlformats.org/package/2006/metadata/core-properties"/>
    <ds:schemaRef ds:uri="http://www.w3.org/XML/1998/namespace"/>
    <ds:schemaRef ds:uri="http://schemas.microsoft.com/office/2006/documentManagement/types"/>
    <ds:schemaRef ds:uri="http://purl.org/dc/dcmitype/"/>
    <ds:schemaRef ds:uri="http://purl.org/dc/terms/"/>
    <ds:schemaRef ds:uri="e8f8aac3-d5de-4165-b63c-c47fc0eda9d4"/>
    <ds:schemaRef ds:uri="http://schemas.microsoft.com/office/2006/metadata/properties"/>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FFAD7784-0650-4D87-9E6E-5AE3C9DB47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Directory</vt:lpstr>
      <vt:lpstr>Emissions Overview</vt:lpstr>
      <vt:lpstr>Key Drivers</vt:lpstr>
      <vt:lpstr>Building Sector Coverage</vt:lpstr>
      <vt:lpstr>Building Technologies</vt:lpstr>
      <vt:lpstr>Transportation Sector Coverage</vt:lpstr>
      <vt:lpstr>Transportation Technologies</vt:lpstr>
      <vt:lpstr>Industry Sector Coverage</vt:lpstr>
      <vt:lpstr>Electricity</vt:lpstr>
      <vt:lpstr>Non-Energy Emissions</vt:lpstr>
      <vt:lpstr>Data &gt;&gt;</vt:lpstr>
      <vt:lpstr>LEAP Non-Energy Emissions</vt:lpstr>
      <vt:lpstr>LEAP Emissions</vt:lpstr>
      <vt:lpstr>LEAP Energy Demand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Tory Clark</dc:creator>
  <cp:keywords/>
  <dc:description/>
  <cp:lastModifiedBy>Pierce, Zach</cp:lastModifiedBy>
  <cp:revision/>
  <dcterms:created xsi:type="dcterms:W3CDTF">2017-10-20T15:39:42Z</dcterms:created>
  <dcterms:modified xsi:type="dcterms:W3CDTF">2022-08-11T20:49:01Z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0x0101006066FEFA43AB22489A249EC68A4B33AC</vt:lpwstr>
  </property>
</Properties>
</file>